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сетевой график" sheetId="1" r:id="rId1"/>
    <sheet name="показатели " sheetId="2" r:id="rId2"/>
    <sheet name="прокси " sheetId="3" r:id="rId3"/>
  </sheets>
  <calcPr calcId="125725" iterate="1"/>
</workbook>
</file>

<file path=xl/calcChain.xml><?xml version="1.0" encoding="utf-8"?>
<calcChain xmlns="http://schemas.openxmlformats.org/spreadsheetml/2006/main">
  <c r="O23" i="3"/>
  <c r="L23"/>
  <c r="I23"/>
  <c r="F23"/>
  <c r="O22"/>
  <c r="L22"/>
  <c r="I22"/>
  <c r="F22"/>
  <c r="O21"/>
  <c r="L21"/>
  <c r="I21"/>
  <c r="F21"/>
  <c r="O20"/>
  <c r="L20"/>
  <c r="I20"/>
  <c r="F20"/>
  <c r="O19"/>
  <c r="L19"/>
  <c r="I19"/>
  <c r="F19"/>
  <c r="O18"/>
  <c r="L18"/>
  <c r="I18"/>
  <c r="F18"/>
  <c r="O17"/>
  <c r="L17"/>
  <c r="I17"/>
  <c r="F17"/>
  <c r="O16"/>
  <c r="L16"/>
  <c r="I16"/>
  <c r="F16"/>
  <c r="O15"/>
  <c r="L15"/>
  <c r="I15"/>
  <c r="F15"/>
  <c r="O14"/>
  <c r="L14"/>
  <c r="I14"/>
  <c r="F14"/>
  <c r="O13"/>
  <c r="L13"/>
  <c r="J27" i="1" l="1"/>
  <c r="K27"/>
  <c r="K28"/>
  <c r="K26"/>
  <c r="K23"/>
  <c r="K20"/>
  <c r="K16"/>
  <c r="K13"/>
  <c r="K55"/>
  <c r="K46"/>
  <c r="K44"/>
  <c r="K43"/>
  <c r="K41"/>
  <c r="K40"/>
  <c r="K38"/>
  <c r="K37"/>
  <c r="K35"/>
  <c r="L44"/>
  <c r="O44"/>
  <c r="I44"/>
  <c r="I50" l="1"/>
  <c r="K50" s="1"/>
  <c r="L50"/>
  <c r="I52"/>
  <c r="K52" s="1"/>
  <c r="C27" l="1"/>
  <c r="O28" l="1"/>
  <c r="L78" i="3" l="1"/>
  <c r="J78"/>
  <c r="H78"/>
  <c r="F78"/>
  <c r="L77"/>
  <c r="J77"/>
  <c r="H77"/>
  <c r="F77"/>
  <c r="L75"/>
  <c r="J75"/>
  <c r="H75"/>
  <c r="F75"/>
  <c r="L74"/>
  <c r="J74"/>
  <c r="H74"/>
  <c r="F74"/>
  <c r="J11" i="2"/>
  <c r="H11"/>
  <c r="F11"/>
  <c r="L9"/>
  <c r="J9"/>
  <c r="H9"/>
  <c r="F9"/>
  <c r="H43" i="1" l="1"/>
  <c r="H44"/>
  <c r="H46"/>
  <c r="H55"/>
  <c r="H26"/>
  <c r="H27"/>
  <c r="G12"/>
  <c r="L12"/>
  <c r="D23"/>
  <c r="F23"/>
  <c r="F16" s="1"/>
  <c r="G23"/>
  <c r="G16" s="1"/>
  <c r="I23"/>
  <c r="I16" s="1"/>
  <c r="J23"/>
  <c r="J16" s="1"/>
  <c r="L23"/>
  <c r="L16" s="1"/>
  <c r="M23"/>
  <c r="M16" s="1"/>
  <c r="N23"/>
  <c r="O23"/>
  <c r="O16" s="1"/>
  <c r="P23"/>
  <c r="P16" s="1"/>
  <c r="F21"/>
  <c r="G21"/>
  <c r="I21"/>
  <c r="J21"/>
  <c r="L21"/>
  <c r="M21"/>
  <c r="O21"/>
  <c r="P21"/>
  <c r="F20"/>
  <c r="G20"/>
  <c r="I20"/>
  <c r="J20"/>
  <c r="L20"/>
  <c r="M20"/>
  <c r="O20"/>
  <c r="P20"/>
  <c r="D19"/>
  <c r="D12" s="1"/>
  <c r="F19"/>
  <c r="F12" s="1"/>
  <c r="G19"/>
  <c r="I19"/>
  <c r="I12" s="1"/>
  <c r="J19"/>
  <c r="J12" s="1"/>
  <c r="L19"/>
  <c r="M19"/>
  <c r="M12" s="1"/>
  <c r="N19"/>
  <c r="N12" s="1"/>
  <c r="O19"/>
  <c r="O12" s="1"/>
  <c r="P19"/>
  <c r="P12" s="1"/>
  <c r="F24"/>
  <c r="G24"/>
  <c r="I24"/>
  <c r="J24"/>
  <c r="L24"/>
  <c r="M24"/>
  <c r="O24"/>
  <c r="P24"/>
  <c r="D28"/>
  <c r="C28"/>
  <c r="E28" s="1"/>
  <c r="C26"/>
  <c r="D25"/>
  <c r="C25"/>
  <c r="D29"/>
  <c r="F29"/>
  <c r="G29"/>
  <c r="I29"/>
  <c r="J29"/>
  <c r="L29"/>
  <c r="M29"/>
  <c r="O29"/>
  <c r="P29"/>
  <c r="K24" l="1"/>
  <c r="K21"/>
  <c r="I18"/>
  <c r="L18"/>
  <c r="P18"/>
  <c r="J18"/>
  <c r="O18"/>
  <c r="H16"/>
  <c r="G18"/>
  <c r="G11" s="1"/>
  <c r="M18"/>
  <c r="F18"/>
  <c r="H20"/>
  <c r="H21"/>
  <c r="H24"/>
  <c r="C24"/>
  <c r="K18" l="1"/>
  <c r="H18"/>
  <c r="D54"/>
  <c r="D49" s="1"/>
  <c r="D55"/>
  <c r="D50" s="1"/>
  <c r="D56"/>
  <c r="D51" s="1"/>
  <c r="C54"/>
  <c r="C49" s="1"/>
  <c r="C55"/>
  <c r="C56"/>
  <c r="D53"/>
  <c r="C53"/>
  <c r="C48" s="1"/>
  <c r="F52"/>
  <c r="F47" s="1"/>
  <c r="G52"/>
  <c r="I47"/>
  <c r="K47" s="1"/>
  <c r="J52"/>
  <c r="J47" s="1"/>
  <c r="L52"/>
  <c r="L47" s="1"/>
  <c r="M52"/>
  <c r="M47" s="1"/>
  <c r="O52"/>
  <c r="O47" s="1"/>
  <c r="P52"/>
  <c r="P47" s="1"/>
  <c r="F51"/>
  <c r="G51"/>
  <c r="I51"/>
  <c r="J51"/>
  <c r="L51"/>
  <c r="M51"/>
  <c r="O51"/>
  <c r="P51"/>
  <c r="F50"/>
  <c r="G50"/>
  <c r="G15" s="1"/>
  <c r="J50"/>
  <c r="M50"/>
  <c r="O50"/>
  <c r="P50"/>
  <c r="P15" s="1"/>
  <c r="F49"/>
  <c r="G49"/>
  <c r="I49"/>
  <c r="J49"/>
  <c r="L49"/>
  <c r="M49"/>
  <c r="O49"/>
  <c r="P49"/>
  <c r="F48"/>
  <c r="G48"/>
  <c r="I48"/>
  <c r="J48"/>
  <c r="L48"/>
  <c r="M48"/>
  <c r="O48"/>
  <c r="P48"/>
  <c r="D17"/>
  <c r="D26"/>
  <c r="D27"/>
  <c r="D30"/>
  <c r="D31"/>
  <c r="D32"/>
  <c r="D34"/>
  <c r="C31"/>
  <c r="C32"/>
  <c r="C34"/>
  <c r="C30"/>
  <c r="D43"/>
  <c r="D37" s="1"/>
  <c r="D44"/>
  <c r="D46"/>
  <c r="C43"/>
  <c r="C44"/>
  <c r="C40"/>
  <c r="D42"/>
  <c r="C42"/>
  <c r="F40"/>
  <c r="G40"/>
  <c r="I40"/>
  <c r="J40"/>
  <c r="L40"/>
  <c r="M40"/>
  <c r="O40"/>
  <c r="P40"/>
  <c r="D38"/>
  <c r="F38"/>
  <c r="G38"/>
  <c r="I38"/>
  <c r="I14" s="1"/>
  <c r="J38"/>
  <c r="L38"/>
  <c r="M38"/>
  <c r="O38"/>
  <c r="P38"/>
  <c r="F37"/>
  <c r="G37"/>
  <c r="I37"/>
  <c r="J37"/>
  <c r="L37"/>
  <c r="M37"/>
  <c r="O37"/>
  <c r="P37"/>
  <c r="D36"/>
  <c r="F36"/>
  <c r="G36"/>
  <c r="I36"/>
  <c r="J36"/>
  <c r="L36"/>
  <c r="M36"/>
  <c r="O36"/>
  <c r="P36"/>
  <c r="C36"/>
  <c r="F41"/>
  <c r="G41"/>
  <c r="I41"/>
  <c r="J41"/>
  <c r="L41"/>
  <c r="M41"/>
  <c r="O41"/>
  <c r="P41"/>
  <c r="C20"/>
  <c r="Q51"/>
  <c r="Q55"/>
  <c r="N55"/>
  <c r="N50" s="1"/>
  <c r="Q49"/>
  <c r="N49"/>
  <c r="Q48"/>
  <c r="N26"/>
  <c r="N20" s="1"/>
  <c r="Q26"/>
  <c r="Q20" s="1"/>
  <c r="N27"/>
  <c r="Q27"/>
  <c r="Q21" s="1"/>
  <c r="Q28"/>
  <c r="Q23" s="1"/>
  <c r="N36"/>
  <c r="Q36"/>
  <c r="N43"/>
  <c r="N37" s="1"/>
  <c r="Q43"/>
  <c r="Q37" s="1"/>
  <c r="N44"/>
  <c r="N38" s="1"/>
  <c r="Q44"/>
  <c r="Q38" s="1"/>
  <c r="N46"/>
  <c r="Q40"/>
  <c r="Q13" l="1"/>
  <c r="D20"/>
  <c r="D13" s="1"/>
  <c r="E26"/>
  <c r="D40"/>
  <c r="E46"/>
  <c r="D16"/>
  <c r="N52"/>
  <c r="N47" s="1"/>
  <c r="C50"/>
  <c r="E50" s="1"/>
  <c r="E55"/>
  <c r="C38"/>
  <c r="E38" s="1"/>
  <c r="E44"/>
  <c r="C37"/>
  <c r="C13" s="1"/>
  <c r="E43"/>
  <c r="E20"/>
  <c r="N40"/>
  <c r="N16"/>
  <c r="E40"/>
  <c r="E27"/>
  <c r="D21"/>
  <c r="Q19"/>
  <c r="Q12" s="1"/>
  <c r="Q16"/>
  <c r="F35"/>
  <c r="F11" s="1"/>
  <c r="L35"/>
  <c r="L11" s="1"/>
  <c r="M13"/>
  <c r="M14"/>
  <c r="H37"/>
  <c r="G13"/>
  <c r="H38"/>
  <c r="G14"/>
  <c r="G47"/>
  <c r="H47" s="1"/>
  <c r="H52"/>
  <c r="N13"/>
  <c r="G35"/>
  <c r="O13"/>
  <c r="I13"/>
  <c r="O14"/>
  <c r="P13"/>
  <c r="J13"/>
  <c r="P14"/>
  <c r="J14"/>
  <c r="K14" s="1"/>
  <c r="H50"/>
  <c r="H41"/>
  <c r="L13"/>
  <c r="F13"/>
  <c r="L14"/>
  <c r="F14"/>
  <c r="H40"/>
  <c r="N21"/>
  <c r="N14" s="1"/>
  <c r="N29"/>
  <c r="O35"/>
  <c r="O11" s="1"/>
  <c r="P35"/>
  <c r="P11" s="1"/>
  <c r="N41"/>
  <c r="Q41"/>
  <c r="N35"/>
  <c r="D24"/>
  <c r="Q24"/>
  <c r="N24"/>
  <c r="C19"/>
  <c r="Q52"/>
  <c r="Q47" s="1"/>
  <c r="N48"/>
  <c r="C51"/>
  <c r="C52"/>
  <c r="C47" s="1"/>
  <c r="Q50"/>
  <c r="D52"/>
  <c r="D48"/>
  <c r="C21"/>
  <c r="C29"/>
  <c r="C23"/>
  <c r="D35"/>
  <c r="D41"/>
  <c r="C41"/>
  <c r="Q35"/>
  <c r="M35"/>
  <c r="M11" s="1"/>
  <c r="I35"/>
  <c r="I11" s="1"/>
  <c r="J35"/>
  <c r="J11" s="1"/>
  <c r="K11" l="1"/>
  <c r="C14"/>
  <c r="C35"/>
  <c r="E35" s="1"/>
  <c r="E37"/>
  <c r="E41"/>
  <c r="C12"/>
  <c r="E13"/>
  <c r="E21"/>
  <c r="C18"/>
  <c r="E29"/>
  <c r="C16"/>
  <c r="E16" s="1"/>
  <c r="E23"/>
  <c r="D14"/>
  <c r="Q18"/>
  <c r="H14"/>
  <c r="Q14"/>
  <c r="Q15"/>
  <c r="Q11"/>
  <c r="D47"/>
  <c r="E47" s="1"/>
  <c r="E52"/>
  <c r="H35"/>
  <c r="H11"/>
  <c r="D18"/>
  <c r="E24"/>
  <c r="N18"/>
  <c r="N11" s="1"/>
  <c r="H13"/>
  <c r="E14" l="1"/>
  <c r="C11"/>
  <c r="D11"/>
  <c r="E18"/>
  <c r="E11" l="1"/>
</calcChain>
</file>

<file path=xl/comments1.xml><?xml version="1.0" encoding="utf-8"?>
<comments xmlns="http://schemas.openxmlformats.org/spreadsheetml/2006/main">
  <authors>
    <author>Автор</author>
  </authors>
  <commentLis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д/б 1650,0
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д/б 36 131,6</t>
        </r>
      </text>
    </comment>
  </commentList>
</comments>
</file>

<file path=xl/sharedStrings.xml><?xml version="1.0" encoding="utf-8"?>
<sst xmlns="http://schemas.openxmlformats.org/spreadsheetml/2006/main" count="243" uniqueCount="142">
  <si>
    <t>ОТЧЕТ</t>
  </si>
  <si>
    <t>Таблица 1</t>
  </si>
  <si>
    <t>Основные структурные элементы муниципальной программы/источник финансового обеспечения</t>
  </si>
  <si>
    <t>Финансовый год</t>
  </si>
  <si>
    <t>I квартал</t>
  </si>
  <si>
    <t>II квартал</t>
  </si>
  <si>
    <t>III квартал</t>
  </si>
  <si>
    <t>IV квартал</t>
  </si>
  <si>
    <t>Кассовое исполнение</t>
  </si>
  <si>
    <t>Муниципальная программа (всего), в том числе:</t>
  </si>
  <si>
    <t>Межбюджетные трансферты из федерального бюджета</t>
  </si>
  <si>
    <t>Межбюджетные трансферты из бюджета автономного округа</t>
  </si>
  <si>
    <t>Местный бюджет</t>
  </si>
  <si>
    <t>Иные источники финансирования (указать)</t>
  </si>
  <si>
    <t>Объем налоговых расходов муниципального образования (справочно)</t>
  </si>
  <si>
    <t>1.1.</t>
  </si>
  <si>
    <t>1.1.1.</t>
  </si>
  <si>
    <t>1.1.2.</t>
  </si>
  <si>
    <t>1.1.3.</t>
  </si>
  <si>
    <t>1.1.4.</t>
  </si>
  <si>
    <t>2.</t>
  </si>
  <si>
    <t>№</t>
  </si>
  <si>
    <r>
      <t>1</t>
    </r>
    <r>
      <rPr>
        <sz val="10"/>
        <color theme="1"/>
        <rFont val="Times New Roman"/>
        <family val="1"/>
        <charset val="204"/>
      </rPr>
      <t>Приводится информация (отчет) о реализации структурных элементов за отчетный период, о причинах отклонения кассового исполнения объема финансирования структурного элемента от плана финансирования, установленного на отчетный период.</t>
    </r>
  </si>
  <si>
    <t xml:space="preserve">Исполнение, %
(гр.4/гр.3)*100
</t>
  </si>
  <si>
    <t xml:space="preserve">План
(уточненный)
</t>
  </si>
  <si>
    <t xml:space="preserve">Исполнение, %
(гр.7/гр.6)*100
</t>
  </si>
  <si>
    <t xml:space="preserve">Исполнение, %
(гр.10/гр.9)*100
</t>
  </si>
  <si>
    <t xml:space="preserve">Исполнение, %
(гр.13/гр.12)*100
</t>
  </si>
  <si>
    <t xml:space="preserve">Исполнение, %
(гр.16/гр.15)*100
</t>
  </si>
  <si>
    <t>2.1.</t>
  </si>
  <si>
    <t>Объем финансового обеспечения, тыс. рублей</t>
  </si>
  <si>
    <r>
      <t>Информация об исполнении/ не исполнении структурного элемента</t>
    </r>
    <r>
      <rPr>
        <vertAlign val="superscript"/>
        <sz val="10"/>
        <color theme="1"/>
        <rFont val="Times New Roman"/>
        <family val="1"/>
        <charset val="204"/>
      </rPr>
      <t>1</t>
    </r>
  </si>
  <si>
    <t xml:space="preserve"> (отчетный период) </t>
  </si>
  <si>
    <t>1.2.</t>
  </si>
  <si>
    <t>* заполняется в зависимости от структуры муниципальной программы</t>
  </si>
  <si>
    <t>1.2.1.</t>
  </si>
  <si>
    <t>1.2.2.</t>
  </si>
  <si>
    <t>1.2.3.</t>
  </si>
  <si>
    <t>1.2.4.</t>
  </si>
  <si>
    <t>3.1.</t>
  </si>
  <si>
    <t xml:space="preserve">Направление (подпрограмма) «Создание условий для обеспечения качественными жилищно-коммунальными услугами, повышение энергетической эффективности» (всего), в том числе:  </t>
  </si>
  <si>
    <t xml:space="preserve">1. </t>
  </si>
  <si>
    <t>Иные источники финансирования (остатки прошлых лет )</t>
  </si>
  <si>
    <t xml:space="preserve">«Комплекс процессных мероприятий  «Обеспечение надежности и качества предоставления жилищно-коммунальных услуг» (всего), в том числе:  </t>
  </si>
  <si>
    <t>Региональный проект «Модернизация коммунальной инфраструктуры»</t>
  </si>
  <si>
    <t xml:space="preserve">Направление (подпрограмма)  «Создание условий для формирования благоприятных и комфортных условий для проживания населения на территории города Урай» (всего), в том числе:  </t>
  </si>
  <si>
    <t xml:space="preserve">Комплекс процессных мероприятий  «Обеспечение содержания объектов жилищно-коммунального комплекса, внешнего благоустройства и городских дорог» (всего), в том числе:  </t>
  </si>
  <si>
    <t>2.1.1.</t>
  </si>
  <si>
    <t>2.1.2.</t>
  </si>
  <si>
    <t>2.1.3.</t>
  </si>
  <si>
    <t>2.1.4.</t>
  </si>
  <si>
    <t>Структурные элементы, не входящие в направления (подпрограммы)</t>
  </si>
  <si>
    <t xml:space="preserve">3. </t>
  </si>
  <si>
    <t xml:space="preserve">Комплекс процессных мероприятий «Обеспечение функционирования муниципального казенного учреждения «Управление жилищно-коммунального хозяйства города Урай» (всего), в том числе:  </t>
  </si>
  <si>
    <t>3.1.1.</t>
  </si>
  <si>
    <t>3.1.2.</t>
  </si>
  <si>
    <t>3.1.3.</t>
  </si>
  <si>
    <t>3.1.4.</t>
  </si>
  <si>
    <t>Иные источники финансирования (за счет остатков прошлых лет )</t>
  </si>
  <si>
    <t>1.2.5.</t>
  </si>
  <si>
    <t>2.1.5.</t>
  </si>
  <si>
    <t>Показатель 1.   Удовлетворенность граждан качеством жилищно-коммунальных услуг.</t>
  </si>
  <si>
    <t>Таблица 2</t>
  </si>
  <si>
    <t>о достижении показателей муниципальной программы "Развитие жилищно-коммунального комплекса и повышение энергетической эффективности в городе Урай" в 2025 году</t>
  </si>
  <si>
    <t>Наименование показателя муниципальной программы</t>
  </si>
  <si>
    <t>Ед. изм.</t>
  </si>
  <si>
    <t>Значение показателя муниципальной программы</t>
  </si>
  <si>
    <r>
      <t>Признак возрастания/
убывания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
(В/У)</t>
    </r>
  </si>
  <si>
    <r>
      <t>Примечание</t>
    </r>
    <r>
      <rPr>
        <vertAlign val="superscript"/>
        <sz val="10"/>
        <color theme="1"/>
        <rFont val="Times New Roman"/>
        <family val="1"/>
        <charset val="204"/>
      </rPr>
      <t>3</t>
    </r>
  </si>
  <si>
    <t xml:space="preserve">отчетный год
(план)
</t>
  </si>
  <si>
    <t xml:space="preserve">I квартал
(факт)  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</si>
  <si>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(гр.5/гр.4)*
100
</t>
    </r>
  </si>
  <si>
    <t xml:space="preserve">II квартал
(факт)  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</si>
  <si>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(гр.7/гр.4)*
100
</t>
    </r>
  </si>
  <si>
    <t xml:space="preserve">III  квартал
(факт)  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</si>
  <si>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(гр.9/гр.4)*
100
</t>
    </r>
  </si>
  <si>
    <t xml:space="preserve">отчетный год
(факт)
</t>
  </si>
  <si>
    <r>
      <t>Степень достижения показателя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, %
(гр.11/гр.4)*
100
</t>
    </r>
  </si>
  <si>
    <t xml:space="preserve">Цель 1.  Обеспечение качественными жилищно-коммунальными услугами, повышение энергетической эффективности. </t>
  </si>
  <si>
    <t>1.</t>
  </si>
  <si>
    <t>%</t>
  </si>
  <si>
    <t>Социологический опрос граждан города Урай проводится управлением внутренней политики администрации города Урай в  IV квартале.</t>
  </si>
  <si>
    <t>Цель 2.  Формирование благоприятных и комфортных условий для проживания населения на территории города Урай.</t>
  </si>
  <si>
    <t>Показатель 1.   Удовлетворенность населения благоустроенностью общественных мест граждан качеством жилищно-коммунальных услуг.</t>
  </si>
  <si>
    <t>Социологический опрос населения  города Урай проводится управлением внутренней политики администрации города Урай в  IV квартале.</t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</si>
  <si>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 xml:space="preserve">Расчет степени достижения целевого показателя осуществляется по следующей формуле: 
1) Для возрастающего показателя  факт/план*100 (положительной динамикой является увеличение значения показателя).
2) Для убывающего показателя  (100-факт/план*100)+100 (положительной динамикой является снижение значения показателя).
3) Для 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показателя находится в диапазоне интервала. Если фактическое значение показателя не соответствует диапазону интервала плановых условий, то степень достижения рассчитывается как отношение фактического значения показателя к пограничному значению диапазона интервала.
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 xml:space="preserve">Указвается признак возрастания (В) для показателей, для  которых 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Приводится информация о динамике достижения показателя ежеквартально. Обоснование отклонения (перевыполнение/не достижение) значения показателя  на конец отчетного года.
</t>
    </r>
  </si>
  <si>
    <t>Исполнитель Бердник О.А.</t>
  </si>
  <si>
    <t>Таблица 2.1</t>
  </si>
  <si>
    <t>N п/п</t>
  </si>
  <si>
    <t>Наименование прокси-показателя</t>
  </si>
  <si>
    <t>Единица измерения</t>
  </si>
  <si>
    <t>Значение прокси-показателей муниципальной программы</t>
  </si>
  <si>
    <t>Признак возрастания/</t>
  </si>
  <si>
    <t>Примечание &lt;3&gt;</t>
  </si>
  <si>
    <t>(по ОКЕИ)</t>
  </si>
  <si>
    <t>убывания &lt;2&gt;</t>
  </si>
  <si>
    <t>План</t>
  </si>
  <si>
    <t>Факт</t>
  </si>
  <si>
    <t>Степень</t>
  </si>
  <si>
    <t>(В/У)</t>
  </si>
  <si>
    <t>достижения прокси-показателя &lt;1&gt;, %</t>
  </si>
  <si>
    <t>(гр. 5 / гр. 4) * 100</t>
  </si>
  <si>
    <t>(гр. 8 / гр. 7) * 100</t>
  </si>
  <si>
    <t>(гр. 11 / гр. 10) * 100</t>
  </si>
  <si>
    <t>(гр. 14 / гр. 13) * 100</t>
  </si>
  <si>
    <t>Показатель муниципальной программы "Наименование", ед. изм. по ОКЕИ</t>
  </si>
  <si>
    <t>"Доля замены ветхих инженерных сетей теплоснабжения, водоснабжения, водоотведения от общей протяженности ветхих инженерных сетей теплоснабжения, водоснабжения, водоотведения"</t>
  </si>
  <si>
    <t>В</t>
  </si>
  <si>
    <t>Удельная величина потребления энергетических ресурсов в многоквартирных домах: электрическая энергия</t>
  </si>
  <si>
    <t>кВт-ч на 1 проживающего</t>
  </si>
  <si>
    <t>У</t>
  </si>
  <si>
    <t>1.3.</t>
  </si>
  <si>
    <t>Удельная величина потребления энергетических ресурсов в многоквартирных домах: тепловая энергия</t>
  </si>
  <si>
    <t>Гкал на 1 проживающего</t>
  </si>
  <si>
    <t>1.4.</t>
  </si>
  <si>
    <t>Удельная величина потребления энергетических ресурсов в многоквартирных домах: холодная вода</t>
  </si>
  <si>
    <t>м3 на 1 проживающего</t>
  </si>
  <si>
    <t>1,5.</t>
  </si>
  <si>
    <t>Удельная величина потребления энергетических ресурсов в многоквартирных домах: горячая вода</t>
  </si>
  <si>
    <t>1.6.</t>
  </si>
  <si>
    <t>Удельная величина потребления энергетических ресурсов в многоквартирных домах: природный газ</t>
  </si>
  <si>
    <t>1.7.</t>
  </si>
  <si>
    <t>Удельная величина потребления энергетических ресурсов муниципальными бюджетными учреждениями: электрическая энергия</t>
  </si>
  <si>
    <t>1.8.</t>
  </si>
  <si>
    <t>Удельная величина потребления энергетических ресурсов муниципальными бюджетными учреждениями: тепловая энергия</t>
  </si>
  <si>
    <t>1.9.</t>
  </si>
  <si>
    <t>Удельная величина потребления энергетических ресурсов муниципальными бюджетными учреждениями: горячая вода</t>
  </si>
  <si>
    <t>1.10.</t>
  </si>
  <si>
    <t>Удельная величина потребления энергетических ресурсов муниципальными бюджетными учреждениями: холодная вода</t>
  </si>
  <si>
    <t>1.11.</t>
  </si>
  <si>
    <t>Удельная величина потребления энергетических ресурсов муниципальными бюджетными учреждениями: природный газ</t>
  </si>
  <si>
    <t xml:space="preserve">&lt;1&gt; Расчет степени достижения прокси-показателя осуществляется по следующей формуле:
1) Для возрастающего прокси-показателя факт / план * 100 (положительной динамикой является увеличение значения прокси-показателя).
2) Для убывающего прокси-показателя (100 - факт / план * 100) + 100 (положительной динамикой является снижение значения прокси-показателя).
3) Для прокси-показателя, плановое значение которого установлено в интервале не менее/не более пограничного значения, степень достижения составляет 100% в случае, если фактическое значение прокси-показателя находится в диапазоне интервала. Если фактическое значение прокси-показателя не соответствует диапазону интервала плановых условий, то степень достижения рассчитывается как отношение фактического значения прокси-показателя к пограничному значению диапазона интервала.
&lt;2&gt; Указывается признак возрастания (В) для показателей, для которых положительной динамикой является увеличение значения показателя. Указывается признак убывания (У) для показателей, для которых положительной динамикой является снижение значения показателя.
&lt;3&gt; Приводится информация о динамике достижения прокси-показателя ежеквартально. В случае отклонения (перевыполнение/недостижение) значения прокси-показателя приводится обоснование.
</t>
  </si>
  <si>
    <t>Цель 1</t>
  </si>
  <si>
    <t>Показатель 1</t>
  </si>
  <si>
    <t>Показатель N</t>
  </si>
  <si>
    <t>Цель 2</t>
  </si>
  <si>
    <t>о ходе исполнения комплексного плана (сетевого графика) реализации муниципальной программы «Развитие жилищно-коммунального комплекса и повышение энергетической эффективности в городе Урай»  за 2 квартал 2025 года</t>
  </si>
  <si>
    <t>Заключены договора № 40 от 13.05.2025 и № 50 от 16.05.2025 на выполнение ПСД капитального ремонта сетей водоснабжения со сроком исполнения 30.06.2025. Работы выполнены в срок, на сегодняшний день проводится экспертиза, оплата будет произведена в 3 квартале 2025 года</t>
  </si>
  <si>
    <t xml:space="preserve">Заключен договор от 01.04.2024 № 42  на оказание услуг по энергосервисному контракту. Подрядной организации выставлены замечания после проведения мероприятий по замерам освещенности, в связи с чем оплата за декабрь-январь не произведена        </t>
  </si>
  <si>
    <t xml:space="preserve">1.Заключены муниципальные контракты от 21.04.25 № 46, от 30.05.2025 № 106 на поставку остановочных комплексов, подрядчики нарушили срок поставки, ведется претензионная работа.
2. Заключен муниципальный контракт от 01.04.2024 № 42  на оказание услуг по энергосервисному контракту. Подрядной организации выставлены замечания после проведения мероприятий по замерам освещенности, в связи с чем оплата за февраль - май не произведена. 
3. Содержание автомобильных дорог жилой зоны и промзоны, содержание внутриквартальных проездов и парково-культурной зоны  закрыто по фактическим выполненным работам.
4. Услуги по техническому обслуживанию уличного освещения закрыты по фактическим оказанным услугам.
</t>
  </si>
  <si>
    <t xml:space="preserve">Отчет о достижении прокси-показателей муниципальной
программы "Развитие жилищно-коммунального комплекса и повышение энергетической эффективноси в городе Урай" в 2025 году (2 квартал)
</t>
  </si>
  <si>
    <t>2 квартал 2025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</si>
</sst>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justify" vertical="top" wrapText="1"/>
    </xf>
    <xf numFmtId="164" fontId="1" fillId="0" borderId="1" xfId="0" applyNumberFormat="1" applyFont="1" applyBorder="1" applyAlignment="1">
      <alignment vertical="top"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justify"/>
    </xf>
    <xf numFmtId="0" fontId="13" fillId="0" borderId="1" xfId="1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vertical="top" wrapText="1"/>
    </xf>
    <xf numFmtId="0" fontId="14" fillId="0" borderId="1" xfId="0" applyFont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165" fontId="5" fillId="0" borderId="1" xfId="1" applyNumberFormat="1" applyFont="1" applyBorder="1" applyAlignment="1" applyProtection="1">
      <alignment vertical="top" wrapText="1"/>
    </xf>
    <xf numFmtId="0" fontId="1" fillId="0" borderId="1" xfId="0" applyFont="1" applyBorder="1" applyAlignment="1">
      <alignment horizontal="left" vertical="top" wrapText="1"/>
    </xf>
    <xf numFmtId="2" fontId="5" fillId="0" borderId="1" xfId="1" applyNumberFormat="1" applyFont="1" applyBorder="1" applyAlignment="1" applyProtection="1">
      <alignment vertical="top" wrapText="1"/>
    </xf>
    <xf numFmtId="0" fontId="14" fillId="0" borderId="0" xfId="0" applyFont="1" applyAlignment="1">
      <alignment vertical="top" wrapText="1"/>
    </xf>
    <xf numFmtId="165" fontId="5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wrapText="1"/>
    </xf>
    <xf numFmtId="166" fontId="5" fillId="0" borderId="1" xfId="1" applyNumberFormat="1" applyFont="1" applyBorder="1" applyAlignment="1" applyProtection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1" applyFont="1" applyFill="1" applyBorder="1" applyAlignment="1" applyProtection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indent="15"/>
    </xf>
    <xf numFmtId="0" fontId="7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0" fontId="5" fillId="0" borderId="0" xfId="0" applyFont="1" applyFill="1"/>
    <xf numFmtId="0" fontId="4" fillId="0" borderId="6" xfId="0" applyFont="1" applyFill="1" applyBorder="1" applyAlignment="1">
      <alignment vertical="top" wrapText="1"/>
    </xf>
    <xf numFmtId="16" fontId="5" fillId="0" borderId="1" xfId="0" applyNumberFormat="1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164" fontId="7" fillId="0" borderId="0" xfId="0" applyNumberFormat="1" applyFont="1" applyFill="1"/>
    <xf numFmtId="164" fontId="11" fillId="0" borderId="0" xfId="0" applyNumberFormat="1" applyFont="1" applyFill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13" fillId="0" borderId="1" xfId="1" applyFont="1" applyBorder="1" applyAlignment="1" applyProtection="1">
      <alignment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16" fontId="6" fillId="0" borderId="2" xfId="0" applyNumberFormat="1" applyFont="1" applyFill="1" applyBorder="1" applyAlignment="1">
      <alignment horizontal="left" vertical="top" wrapText="1"/>
    </xf>
    <xf numFmtId="16" fontId="6" fillId="0" borderId="4" xfId="0" applyNumberFormat="1" applyFont="1" applyFill="1" applyBorder="1" applyAlignment="1">
      <alignment horizontal="left" vertical="top" wrapText="1"/>
    </xf>
    <xf numFmtId="16" fontId="6" fillId="0" borderId="3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3" fillId="0" borderId="1" xfId="1" applyFont="1" applyBorder="1" applyAlignment="1" applyProtection="1">
      <alignment vertical="top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5" fontId="5" fillId="0" borderId="1" xfId="0" applyNumberFormat="1" applyFont="1" applyFill="1" applyBorder="1" applyAlignment="1">
      <alignment horizontal="righ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login.consultant.ru/link/?req=doc&amp;base=LAW&amp;n=495935" TargetMode="External"/><Relationship Id="rId1" Type="http://schemas.openxmlformats.org/officeDocument/2006/relationships/hyperlink" Target="https://login.consultant.ru/link/?req=doc&amp;base=LAW&amp;n=49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3"/>
  <sheetViews>
    <sheetView topLeftCell="B16" zoomScale="90" zoomScaleNormal="90" workbookViewId="0">
      <selection activeCell="R27" sqref="R27"/>
    </sheetView>
  </sheetViews>
  <sheetFormatPr defaultRowHeight="15"/>
  <cols>
    <col min="1" max="1" width="6.5703125" style="29" customWidth="1"/>
    <col min="2" max="2" width="49.7109375" style="29" customWidth="1"/>
    <col min="3" max="7" width="10.42578125" style="29" customWidth="1"/>
    <col min="8" max="8" width="10.42578125" style="30" customWidth="1"/>
    <col min="9" max="17" width="10.42578125" style="29" customWidth="1"/>
    <col min="18" max="18" width="47" style="29" customWidth="1"/>
    <col min="19" max="16384" width="9.140625" style="29"/>
  </cols>
  <sheetData>
    <row r="1" spans="1:18" ht="14.25" customHeight="1">
      <c r="A1" s="28"/>
      <c r="R1" s="31" t="s">
        <v>1</v>
      </c>
    </row>
    <row r="2" spans="1:18" ht="15.75">
      <c r="A2" s="28" t="s">
        <v>1</v>
      </c>
    </row>
    <row r="3" spans="1:18" ht="15.7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15.75">
      <c r="A4" s="67" t="s">
        <v>136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>
      <c r="A5" s="32"/>
      <c r="M5" s="69" t="s">
        <v>32</v>
      </c>
      <c r="N5" s="69"/>
    </row>
    <row r="6" spans="1:18" ht="15.75">
      <c r="A6" s="33"/>
    </row>
    <row r="7" spans="1:18" s="34" customFormat="1" ht="18" customHeight="1">
      <c r="A7" s="62" t="s">
        <v>21</v>
      </c>
      <c r="B7" s="62" t="s">
        <v>2</v>
      </c>
      <c r="C7" s="62" t="s">
        <v>30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4" t="s">
        <v>31</v>
      </c>
    </row>
    <row r="8" spans="1:18" s="34" customFormat="1" ht="16.5" customHeight="1">
      <c r="A8" s="62"/>
      <c r="B8" s="62"/>
      <c r="C8" s="62" t="s">
        <v>3</v>
      </c>
      <c r="D8" s="62"/>
      <c r="E8" s="62"/>
      <c r="F8" s="62" t="s">
        <v>4</v>
      </c>
      <c r="G8" s="62"/>
      <c r="H8" s="62"/>
      <c r="I8" s="62" t="s">
        <v>5</v>
      </c>
      <c r="J8" s="62"/>
      <c r="K8" s="62"/>
      <c r="L8" s="62" t="s">
        <v>6</v>
      </c>
      <c r="M8" s="62"/>
      <c r="N8" s="62"/>
      <c r="O8" s="62" t="s">
        <v>7</v>
      </c>
      <c r="P8" s="62"/>
      <c r="Q8" s="62"/>
      <c r="R8" s="65"/>
    </row>
    <row r="9" spans="1:18" s="34" customFormat="1" ht="97.5" customHeight="1">
      <c r="A9" s="62"/>
      <c r="B9" s="62"/>
      <c r="C9" s="35" t="s">
        <v>24</v>
      </c>
      <c r="D9" s="36" t="s">
        <v>8</v>
      </c>
      <c r="E9" s="35" t="s">
        <v>23</v>
      </c>
      <c r="F9" s="36" t="s">
        <v>24</v>
      </c>
      <c r="G9" s="36" t="s">
        <v>8</v>
      </c>
      <c r="H9" s="37" t="s">
        <v>25</v>
      </c>
      <c r="I9" s="35" t="s">
        <v>24</v>
      </c>
      <c r="J9" s="36" t="s">
        <v>8</v>
      </c>
      <c r="K9" s="36" t="s">
        <v>26</v>
      </c>
      <c r="L9" s="35" t="s">
        <v>24</v>
      </c>
      <c r="M9" s="36" t="s">
        <v>8</v>
      </c>
      <c r="N9" s="36" t="s">
        <v>27</v>
      </c>
      <c r="O9" s="35" t="s">
        <v>24</v>
      </c>
      <c r="P9" s="36" t="s">
        <v>8</v>
      </c>
      <c r="Q9" s="36" t="s">
        <v>28</v>
      </c>
      <c r="R9" s="66"/>
    </row>
    <row r="10" spans="1:18" s="34" customFormat="1" ht="12.75">
      <c r="A10" s="38">
        <v>1</v>
      </c>
      <c r="B10" s="38">
        <v>2</v>
      </c>
      <c r="C10" s="38">
        <v>3</v>
      </c>
      <c r="D10" s="38">
        <v>4</v>
      </c>
      <c r="E10" s="38">
        <v>5</v>
      </c>
      <c r="F10" s="38">
        <v>6</v>
      </c>
      <c r="G10" s="38">
        <v>7</v>
      </c>
      <c r="H10" s="24">
        <v>8</v>
      </c>
      <c r="I10" s="38">
        <v>9</v>
      </c>
      <c r="J10" s="38">
        <v>10</v>
      </c>
      <c r="K10" s="38">
        <v>11</v>
      </c>
      <c r="L10" s="38">
        <v>12</v>
      </c>
      <c r="M10" s="38">
        <v>13</v>
      </c>
      <c r="N10" s="38">
        <v>14</v>
      </c>
      <c r="O10" s="38">
        <v>15</v>
      </c>
      <c r="P10" s="38">
        <v>16</v>
      </c>
      <c r="Q10" s="38">
        <v>17</v>
      </c>
      <c r="R10" s="38">
        <v>18</v>
      </c>
    </row>
    <row r="11" spans="1:18" s="34" customFormat="1" ht="17.25" customHeight="1">
      <c r="A11" s="63" t="s">
        <v>9</v>
      </c>
      <c r="B11" s="63"/>
      <c r="C11" s="26">
        <f>C18+C35+C47</f>
        <v>643472.19999999995</v>
      </c>
      <c r="D11" s="26">
        <f>D18+D35+D47</f>
        <v>254203.4</v>
      </c>
      <c r="E11" s="26">
        <f>D11/C11*100</f>
        <v>39.504954526396013</v>
      </c>
      <c r="F11" s="26">
        <f>F18+F35+F47</f>
        <v>96503.700000000012</v>
      </c>
      <c r="G11" s="26">
        <f>G18+G35+G47</f>
        <v>91625.7</v>
      </c>
      <c r="H11" s="39">
        <f>G11/F11*100</f>
        <v>94.945271528449155</v>
      </c>
      <c r="I11" s="26">
        <f t="shared" ref="I11:Q11" si="0">I18+I35+I47</f>
        <v>177068.2</v>
      </c>
      <c r="J11" s="26">
        <f t="shared" si="0"/>
        <v>162577.70000000001</v>
      </c>
      <c r="K11" s="26">
        <f>J11/I11*100</f>
        <v>91.816430053504803</v>
      </c>
      <c r="L11" s="26">
        <f t="shared" si="0"/>
        <v>197006.7</v>
      </c>
      <c r="M11" s="26">
        <f t="shared" si="0"/>
        <v>0</v>
      </c>
      <c r="N11" s="26">
        <f t="shared" si="0"/>
        <v>0</v>
      </c>
      <c r="O11" s="26">
        <f t="shared" si="0"/>
        <v>172893.6</v>
      </c>
      <c r="P11" s="26">
        <f t="shared" si="0"/>
        <v>0</v>
      </c>
      <c r="Q11" s="26">
        <f t="shared" si="0"/>
        <v>0</v>
      </c>
      <c r="R11" s="40"/>
    </row>
    <row r="12" spans="1:18" s="34" customFormat="1" ht="16.5" customHeight="1">
      <c r="A12" s="63" t="s">
        <v>10</v>
      </c>
      <c r="B12" s="63"/>
      <c r="C12" s="26">
        <f>C19</f>
        <v>0</v>
      </c>
      <c r="D12" s="26">
        <f>D19</f>
        <v>0</v>
      </c>
      <c r="E12" s="26">
        <v>0</v>
      </c>
      <c r="F12" s="26">
        <f>F19</f>
        <v>0</v>
      </c>
      <c r="G12" s="26">
        <f>G19</f>
        <v>0</v>
      </c>
      <c r="H12" s="39">
        <v>0</v>
      </c>
      <c r="I12" s="26">
        <f t="shared" ref="I12:Q12" si="1">I19</f>
        <v>0</v>
      </c>
      <c r="J12" s="26">
        <f t="shared" si="1"/>
        <v>0</v>
      </c>
      <c r="K12" s="26">
        <v>0</v>
      </c>
      <c r="L12" s="26">
        <f t="shared" si="1"/>
        <v>0</v>
      </c>
      <c r="M12" s="26">
        <f t="shared" si="1"/>
        <v>0</v>
      </c>
      <c r="N12" s="26">
        <f t="shared" si="1"/>
        <v>0</v>
      </c>
      <c r="O12" s="26">
        <f t="shared" si="1"/>
        <v>0</v>
      </c>
      <c r="P12" s="26">
        <f t="shared" si="1"/>
        <v>0</v>
      </c>
      <c r="Q12" s="26">
        <f t="shared" si="1"/>
        <v>0</v>
      </c>
      <c r="R12" s="40"/>
    </row>
    <row r="13" spans="1:18" s="34" customFormat="1" ht="16.5" customHeight="1">
      <c r="A13" s="63" t="s">
        <v>11</v>
      </c>
      <c r="B13" s="63"/>
      <c r="C13" s="26">
        <f>C20+C37+C49</f>
        <v>238654.4</v>
      </c>
      <c r="D13" s="26">
        <f>D20+D37+D49</f>
        <v>83580.3</v>
      </c>
      <c r="E13" s="26">
        <f t="shared" ref="E13:E16" si="2">D13/C13*100</f>
        <v>35.021478757567429</v>
      </c>
      <c r="F13" s="26">
        <f>F20+F37+F49</f>
        <v>777.7</v>
      </c>
      <c r="G13" s="26">
        <f>G20+G37+G49</f>
        <v>365.9</v>
      </c>
      <c r="H13" s="39">
        <f t="shared" ref="H13:H55" si="3">G13/F13*100</f>
        <v>47.048990613347044</v>
      </c>
      <c r="I13" s="26">
        <f t="shared" ref="I13:Q13" si="4">I20+I37+I49</f>
        <v>83187.5</v>
      </c>
      <c r="J13" s="26">
        <f t="shared" si="4"/>
        <v>83214.400000000009</v>
      </c>
      <c r="K13" s="26">
        <f t="shared" ref="K13:K28" si="5">J13/I13*100</f>
        <v>100.03233658903082</v>
      </c>
      <c r="L13" s="26">
        <f t="shared" si="4"/>
        <v>78925.600000000006</v>
      </c>
      <c r="M13" s="26">
        <f t="shared" si="4"/>
        <v>0</v>
      </c>
      <c r="N13" s="26">
        <f t="shared" si="4"/>
        <v>0</v>
      </c>
      <c r="O13" s="26">
        <f t="shared" si="4"/>
        <v>75763.600000000006</v>
      </c>
      <c r="P13" s="26">
        <f t="shared" si="4"/>
        <v>0</v>
      </c>
      <c r="Q13" s="26">
        <f t="shared" si="4"/>
        <v>0</v>
      </c>
      <c r="R13" s="40"/>
    </row>
    <row r="14" spans="1:18" s="34" customFormat="1" ht="16.5" customHeight="1">
      <c r="A14" s="63" t="s">
        <v>12</v>
      </c>
      <c r="B14" s="63"/>
      <c r="C14" s="26">
        <f>C21+C38+C50</f>
        <v>404817.80000000005</v>
      </c>
      <c r="D14" s="26">
        <f>D21+D38+D50</f>
        <v>170623.1</v>
      </c>
      <c r="E14" s="26">
        <f t="shared" si="2"/>
        <v>42.148121945230663</v>
      </c>
      <c r="F14" s="26">
        <f>F21+F38+F50</f>
        <v>95726</v>
      </c>
      <c r="G14" s="26">
        <f>G21+G38+G50</f>
        <v>91259.8</v>
      </c>
      <c r="H14" s="39">
        <f t="shared" si="3"/>
        <v>95.334391910243824</v>
      </c>
      <c r="I14" s="26">
        <f t="shared" ref="I14:Q14" si="6">I21+I38+I50</f>
        <v>93880.7</v>
      </c>
      <c r="J14" s="26">
        <f t="shared" si="6"/>
        <v>79363.3</v>
      </c>
      <c r="K14" s="26">
        <f t="shared" si="5"/>
        <v>84.536331748698089</v>
      </c>
      <c r="L14" s="26">
        <f t="shared" si="6"/>
        <v>118081.1</v>
      </c>
      <c r="M14" s="26">
        <f t="shared" si="6"/>
        <v>0</v>
      </c>
      <c r="N14" s="26">
        <f t="shared" si="6"/>
        <v>0</v>
      </c>
      <c r="O14" s="26">
        <f t="shared" si="6"/>
        <v>97130</v>
      </c>
      <c r="P14" s="26">
        <f t="shared" si="6"/>
        <v>0</v>
      </c>
      <c r="Q14" s="26">
        <f t="shared" si="6"/>
        <v>0</v>
      </c>
      <c r="R14" s="40"/>
    </row>
    <row r="15" spans="1:18" s="34" customFormat="1" ht="16.5" customHeight="1">
      <c r="A15" s="63" t="s">
        <v>13</v>
      </c>
      <c r="B15" s="63"/>
      <c r="C15" s="26">
        <v>0</v>
      </c>
      <c r="D15" s="26">
        <v>0</v>
      </c>
      <c r="E15" s="26">
        <v>0</v>
      </c>
      <c r="F15" s="26">
        <v>0</v>
      </c>
      <c r="G15" s="26">
        <f>G21+G44+G50</f>
        <v>91259.8</v>
      </c>
      <c r="H15" s="39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f>P21+P44+P50</f>
        <v>0</v>
      </c>
      <c r="Q15" s="26">
        <f>Q21+Q44+Q50</f>
        <v>0</v>
      </c>
      <c r="R15" s="40"/>
    </row>
    <row r="16" spans="1:18" s="34" customFormat="1" ht="16.5" customHeight="1">
      <c r="A16" s="63" t="s">
        <v>58</v>
      </c>
      <c r="B16" s="63"/>
      <c r="C16" s="26">
        <f>C23+C46+C51</f>
        <v>48511.399999999994</v>
      </c>
      <c r="D16" s="26">
        <f>D23+D46+D51</f>
        <v>1429</v>
      </c>
      <c r="E16" s="26">
        <f t="shared" si="2"/>
        <v>2.9456993613872209</v>
      </c>
      <c r="F16" s="26">
        <f>F23+F46+F51</f>
        <v>3063.2</v>
      </c>
      <c r="G16" s="26">
        <f>G23+G46+G51</f>
        <v>567.1</v>
      </c>
      <c r="H16" s="39">
        <f t="shared" si="3"/>
        <v>18.513319404544269</v>
      </c>
      <c r="I16" s="26">
        <f t="shared" ref="I16:Q16" si="7">I23+I46+I51</f>
        <v>7365.3</v>
      </c>
      <c r="J16" s="26">
        <f t="shared" si="7"/>
        <v>861.9</v>
      </c>
      <c r="K16" s="26">
        <f t="shared" si="5"/>
        <v>11.702170990998329</v>
      </c>
      <c r="L16" s="26">
        <f t="shared" si="7"/>
        <v>2549.9</v>
      </c>
      <c r="M16" s="26">
        <f t="shared" si="7"/>
        <v>0</v>
      </c>
      <c r="N16" s="26">
        <f t="shared" si="7"/>
        <v>0</v>
      </c>
      <c r="O16" s="26">
        <f t="shared" si="7"/>
        <v>35533.1</v>
      </c>
      <c r="P16" s="26">
        <f t="shared" si="7"/>
        <v>0</v>
      </c>
      <c r="Q16" s="26">
        <f t="shared" si="7"/>
        <v>0</v>
      </c>
      <c r="R16" s="40"/>
    </row>
    <row r="17" spans="1:18" s="34" customFormat="1" ht="27.75" customHeight="1">
      <c r="A17" s="63" t="s">
        <v>14</v>
      </c>
      <c r="B17" s="63"/>
      <c r="C17" s="26">
        <v>0</v>
      </c>
      <c r="D17" s="26">
        <f t="shared" ref="D17:D34" si="8">G17+J17+M17+P17</f>
        <v>0</v>
      </c>
      <c r="E17" s="26">
        <v>0</v>
      </c>
      <c r="F17" s="26">
        <v>0</v>
      </c>
      <c r="G17" s="26">
        <v>0</v>
      </c>
      <c r="H17" s="39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40"/>
    </row>
    <row r="18" spans="1:18" s="34" customFormat="1" ht="51" customHeight="1">
      <c r="A18" s="63" t="s">
        <v>41</v>
      </c>
      <c r="B18" s="41" t="s">
        <v>40</v>
      </c>
      <c r="C18" s="26">
        <f t="shared" ref="C18:D21" si="9">C24+C29</f>
        <v>289893.3</v>
      </c>
      <c r="D18" s="26">
        <f t="shared" si="9"/>
        <v>92453.4</v>
      </c>
      <c r="E18" s="26">
        <f t="shared" ref="E18:E55" si="10">D18/C18*100</f>
        <v>31.892216894974805</v>
      </c>
      <c r="F18" s="26">
        <f t="shared" ref="F18:G21" si="11">F24+F29</f>
        <v>1777.6000000000001</v>
      </c>
      <c r="G18" s="26">
        <f t="shared" si="11"/>
        <v>1650</v>
      </c>
      <c r="H18" s="39">
        <f t="shared" si="3"/>
        <v>92.821782178217816</v>
      </c>
      <c r="I18" s="26">
        <f t="shared" ref="I18:Q18" si="12">I24+I29</f>
        <v>93150</v>
      </c>
      <c r="J18" s="26">
        <f t="shared" si="12"/>
        <v>90803.400000000009</v>
      </c>
      <c r="K18" s="26">
        <f t="shared" si="5"/>
        <v>97.480837359098231</v>
      </c>
      <c r="L18" s="26">
        <f t="shared" si="12"/>
        <v>86799.700000000012</v>
      </c>
      <c r="M18" s="26">
        <f t="shared" si="12"/>
        <v>0</v>
      </c>
      <c r="N18" s="26">
        <f t="shared" si="12"/>
        <v>0</v>
      </c>
      <c r="O18" s="26">
        <f t="shared" si="12"/>
        <v>108166</v>
      </c>
      <c r="P18" s="26">
        <f t="shared" si="12"/>
        <v>0</v>
      </c>
      <c r="Q18" s="26">
        <f t="shared" si="12"/>
        <v>0</v>
      </c>
      <c r="R18" s="40"/>
    </row>
    <row r="19" spans="1:18" s="34" customFormat="1" ht="12.75">
      <c r="A19" s="63"/>
      <c r="B19" s="42" t="s">
        <v>10</v>
      </c>
      <c r="C19" s="43">
        <f t="shared" si="9"/>
        <v>0</v>
      </c>
      <c r="D19" s="43">
        <f t="shared" si="9"/>
        <v>0</v>
      </c>
      <c r="E19" s="43">
        <v>0</v>
      </c>
      <c r="F19" s="43">
        <f t="shared" si="11"/>
        <v>0</v>
      </c>
      <c r="G19" s="43">
        <f t="shared" si="11"/>
        <v>0</v>
      </c>
      <c r="H19" s="44">
        <v>0</v>
      </c>
      <c r="I19" s="43">
        <f t="shared" ref="I19:Q19" si="13">I25+I30</f>
        <v>0</v>
      </c>
      <c r="J19" s="43">
        <f t="shared" si="13"/>
        <v>0</v>
      </c>
      <c r="K19" s="43">
        <v>0</v>
      </c>
      <c r="L19" s="43">
        <f t="shared" si="13"/>
        <v>0</v>
      </c>
      <c r="M19" s="43">
        <f t="shared" si="13"/>
        <v>0</v>
      </c>
      <c r="N19" s="43">
        <f t="shared" si="13"/>
        <v>0</v>
      </c>
      <c r="O19" s="43">
        <f t="shared" si="13"/>
        <v>0</v>
      </c>
      <c r="P19" s="43">
        <f t="shared" si="13"/>
        <v>0</v>
      </c>
      <c r="Q19" s="43">
        <f t="shared" si="13"/>
        <v>0</v>
      </c>
      <c r="R19" s="40"/>
    </row>
    <row r="20" spans="1:18" s="34" customFormat="1" ht="25.5">
      <c r="A20" s="63"/>
      <c r="B20" s="42" t="s">
        <v>11</v>
      </c>
      <c r="C20" s="43">
        <f t="shared" si="9"/>
        <v>223543.9</v>
      </c>
      <c r="D20" s="43">
        <f t="shared" si="9"/>
        <v>79742.5</v>
      </c>
      <c r="E20" s="43">
        <f t="shared" si="10"/>
        <v>35.671964209267173</v>
      </c>
      <c r="F20" s="43">
        <f t="shared" si="11"/>
        <v>469.2</v>
      </c>
      <c r="G20" s="43">
        <f t="shared" si="11"/>
        <v>365.9</v>
      </c>
      <c r="H20" s="44">
        <f t="shared" si="3"/>
        <v>77.983802216538791</v>
      </c>
      <c r="I20" s="43">
        <f t="shared" ref="I20:Q20" si="14">I26+I31</f>
        <v>79473</v>
      </c>
      <c r="J20" s="43">
        <f t="shared" si="14"/>
        <v>79376.600000000006</v>
      </c>
      <c r="K20" s="43">
        <f t="shared" si="5"/>
        <v>99.878700942458451</v>
      </c>
      <c r="L20" s="43">
        <f t="shared" si="14"/>
        <v>74966.600000000006</v>
      </c>
      <c r="M20" s="43">
        <f t="shared" si="14"/>
        <v>0</v>
      </c>
      <c r="N20" s="43">
        <f t="shared" si="14"/>
        <v>0</v>
      </c>
      <c r="O20" s="43">
        <f t="shared" si="14"/>
        <v>68635.100000000006</v>
      </c>
      <c r="P20" s="43">
        <f t="shared" si="14"/>
        <v>0</v>
      </c>
      <c r="Q20" s="43">
        <f t="shared" si="14"/>
        <v>0</v>
      </c>
      <c r="R20" s="40"/>
    </row>
    <row r="21" spans="1:18" s="34" customFormat="1" ht="30.75" customHeight="1">
      <c r="A21" s="63"/>
      <c r="B21" s="42" t="s">
        <v>12</v>
      </c>
      <c r="C21" s="43">
        <f t="shared" si="9"/>
        <v>66349.399999999994</v>
      </c>
      <c r="D21" s="43">
        <f t="shared" si="9"/>
        <v>12710.9</v>
      </c>
      <c r="E21" s="43">
        <f t="shared" si="10"/>
        <v>19.157520640729231</v>
      </c>
      <c r="F21" s="43">
        <f t="shared" si="11"/>
        <v>1308.4000000000001</v>
      </c>
      <c r="G21" s="43">
        <f t="shared" si="11"/>
        <v>1284.0999999999999</v>
      </c>
      <c r="H21" s="44">
        <f t="shared" si="3"/>
        <v>98.142769795169656</v>
      </c>
      <c r="I21" s="43">
        <f t="shared" ref="I21:Q21" si="15">I27+I32</f>
        <v>13677</v>
      </c>
      <c r="J21" s="43">
        <f t="shared" si="15"/>
        <v>11426.8</v>
      </c>
      <c r="K21" s="43">
        <f t="shared" si="5"/>
        <v>83.547561599766027</v>
      </c>
      <c r="L21" s="43">
        <f t="shared" si="15"/>
        <v>11833.1</v>
      </c>
      <c r="M21" s="43">
        <f t="shared" si="15"/>
        <v>0</v>
      </c>
      <c r="N21" s="43">
        <f t="shared" si="15"/>
        <v>0</v>
      </c>
      <c r="O21" s="43">
        <f t="shared" si="15"/>
        <v>39530.9</v>
      </c>
      <c r="P21" s="43">
        <f t="shared" si="15"/>
        <v>0</v>
      </c>
      <c r="Q21" s="43">
        <f t="shared" si="15"/>
        <v>0</v>
      </c>
      <c r="R21" s="43"/>
    </row>
    <row r="22" spans="1:18" s="34" customFormat="1" ht="12.75">
      <c r="A22" s="63"/>
      <c r="B22" s="42" t="s">
        <v>13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4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0"/>
    </row>
    <row r="23" spans="1:18" s="34" customFormat="1" ht="25.5">
      <c r="A23" s="63"/>
      <c r="B23" s="40" t="s">
        <v>58</v>
      </c>
      <c r="C23" s="43">
        <f>C28+C34</f>
        <v>36131.599999999999</v>
      </c>
      <c r="D23" s="43">
        <f>D28+D34</f>
        <v>0</v>
      </c>
      <c r="E23" s="43">
        <f t="shared" si="10"/>
        <v>0</v>
      </c>
      <c r="F23" s="43">
        <f>F28+F34</f>
        <v>0</v>
      </c>
      <c r="G23" s="43">
        <f>G28+G34</f>
        <v>0</v>
      </c>
      <c r="H23" s="44">
        <v>0</v>
      </c>
      <c r="I23" s="43">
        <f t="shared" ref="I23:Q23" si="16">I28+I34</f>
        <v>598.5</v>
      </c>
      <c r="J23" s="43">
        <f t="shared" si="16"/>
        <v>0</v>
      </c>
      <c r="K23" s="43">
        <f t="shared" si="5"/>
        <v>0</v>
      </c>
      <c r="L23" s="43">
        <f t="shared" si="16"/>
        <v>0</v>
      </c>
      <c r="M23" s="43">
        <f t="shared" si="16"/>
        <v>0</v>
      </c>
      <c r="N23" s="43">
        <f t="shared" si="16"/>
        <v>0</v>
      </c>
      <c r="O23" s="43">
        <f t="shared" si="16"/>
        <v>35533.1</v>
      </c>
      <c r="P23" s="43">
        <f t="shared" si="16"/>
        <v>0</v>
      </c>
      <c r="Q23" s="43">
        <f t="shared" si="16"/>
        <v>0</v>
      </c>
      <c r="R23" s="40"/>
    </row>
    <row r="24" spans="1:18" s="45" customFormat="1" ht="38.25">
      <c r="A24" s="42" t="s">
        <v>15</v>
      </c>
      <c r="B24" s="42" t="s">
        <v>43</v>
      </c>
      <c r="C24" s="44">
        <f>C25+C26+C27</f>
        <v>288300.79999999999</v>
      </c>
      <c r="D24" s="44">
        <f t="shared" ref="D24:Q24" si="17">D25+D26+D27</f>
        <v>92453.4</v>
      </c>
      <c r="E24" s="43">
        <f t="shared" si="10"/>
        <v>32.068381357249095</v>
      </c>
      <c r="F24" s="44">
        <f t="shared" si="17"/>
        <v>1777.6000000000001</v>
      </c>
      <c r="G24" s="44">
        <f t="shared" si="17"/>
        <v>1650</v>
      </c>
      <c r="H24" s="44">
        <f t="shared" si="3"/>
        <v>92.821782178217816</v>
      </c>
      <c r="I24" s="44">
        <f t="shared" si="17"/>
        <v>93150</v>
      </c>
      <c r="J24" s="44">
        <f t="shared" si="17"/>
        <v>90803.400000000009</v>
      </c>
      <c r="K24" s="43">
        <f t="shared" si="5"/>
        <v>97.480837359098231</v>
      </c>
      <c r="L24" s="44">
        <f t="shared" si="17"/>
        <v>86799.700000000012</v>
      </c>
      <c r="M24" s="44">
        <f t="shared" si="17"/>
        <v>0</v>
      </c>
      <c r="N24" s="44">
        <f t="shared" si="17"/>
        <v>0</v>
      </c>
      <c r="O24" s="44">
        <f t="shared" si="17"/>
        <v>106573.5</v>
      </c>
      <c r="P24" s="44">
        <f t="shared" si="17"/>
        <v>0</v>
      </c>
      <c r="Q24" s="44">
        <f t="shared" si="17"/>
        <v>0</v>
      </c>
      <c r="R24" s="42"/>
    </row>
    <row r="25" spans="1:18" s="45" customFormat="1" ht="12.75">
      <c r="A25" s="42" t="s">
        <v>16</v>
      </c>
      <c r="B25" s="42" t="s">
        <v>10</v>
      </c>
      <c r="C25" s="44">
        <f>F25+I25+L25+O25</f>
        <v>0</v>
      </c>
      <c r="D25" s="43">
        <f>G25+J25+M25+P25</f>
        <v>0</v>
      </c>
      <c r="E25" s="43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2"/>
    </row>
    <row r="26" spans="1:18" s="45" customFormat="1" ht="25.5">
      <c r="A26" s="42" t="s">
        <v>17</v>
      </c>
      <c r="B26" s="42" t="s">
        <v>11</v>
      </c>
      <c r="C26" s="44">
        <f t="shared" ref="C26" si="18">F26+I26+L26+O26</f>
        <v>223543.9</v>
      </c>
      <c r="D26" s="43">
        <f t="shared" si="8"/>
        <v>79742.5</v>
      </c>
      <c r="E26" s="43">
        <f t="shared" si="10"/>
        <v>35.671964209267173</v>
      </c>
      <c r="F26" s="44">
        <v>469.2</v>
      </c>
      <c r="G26" s="44">
        <v>365.9</v>
      </c>
      <c r="H26" s="44">
        <f t="shared" si="3"/>
        <v>77.983802216538791</v>
      </c>
      <c r="I26" s="44">
        <v>79473</v>
      </c>
      <c r="J26" s="44">
        <v>79376.600000000006</v>
      </c>
      <c r="K26" s="43">
        <f t="shared" si="5"/>
        <v>99.878700942458451</v>
      </c>
      <c r="L26" s="43">
        <v>74966.600000000006</v>
      </c>
      <c r="M26" s="43">
        <v>0</v>
      </c>
      <c r="N26" s="43">
        <f t="shared" ref="N26:N46" si="19">M26/L26*100</f>
        <v>0</v>
      </c>
      <c r="O26" s="43">
        <v>68635.100000000006</v>
      </c>
      <c r="P26" s="43">
        <v>0</v>
      </c>
      <c r="Q26" s="43">
        <f t="shared" ref="Q26:Q44" si="20">P26/O26*100</f>
        <v>0</v>
      </c>
      <c r="R26" s="42"/>
    </row>
    <row r="27" spans="1:18" s="45" customFormat="1" ht="76.5">
      <c r="A27" s="42" t="s">
        <v>18</v>
      </c>
      <c r="B27" s="42" t="s">
        <v>12</v>
      </c>
      <c r="C27" s="44">
        <f>F27+I27+L27+O27</f>
        <v>64756.9</v>
      </c>
      <c r="D27" s="43">
        <f t="shared" si="8"/>
        <v>12710.9</v>
      </c>
      <c r="E27" s="43">
        <f t="shared" si="10"/>
        <v>19.62864188989899</v>
      </c>
      <c r="F27" s="44">
        <v>1308.4000000000001</v>
      </c>
      <c r="G27" s="44">
        <v>1284.0999999999999</v>
      </c>
      <c r="H27" s="44">
        <f t="shared" si="3"/>
        <v>98.142769795169656</v>
      </c>
      <c r="I27" s="44">
        <v>13677</v>
      </c>
      <c r="J27" s="44">
        <f>11426.8</f>
        <v>11426.8</v>
      </c>
      <c r="K27" s="43">
        <f t="shared" si="5"/>
        <v>83.547561599766027</v>
      </c>
      <c r="L27" s="43">
        <v>11833.1</v>
      </c>
      <c r="M27" s="43">
        <v>0</v>
      </c>
      <c r="N27" s="43">
        <f t="shared" si="19"/>
        <v>0</v>
      </c>
      <c r="O27" s="43">
        <v>37938.400000000001</v>
      </c>
      <c r="P27" s="43">
        <v>0</v>
      </c>
      <c r="Q27" s="43">
        <f t="shared" si="20"/>
        <v>0</v>
      </c>
      <c r="R27" s="27" t="s">
        <v>137</v>
      </c>
    </row>
    <row r="28" spans="1:18" s="45" customFormat="1" ht="12" customHeight="1">
      <c r="A28" s="42" t="s">
        <v>19</v>
      </c>
      <c r="B28" s="40" t="s">
        <v>42</v>
      </c>
      <c r="C28" s="43">
        <f>F28+I28+L28+O28</f>
        <v>36131.599999999999</v>
      </c>
      <c r="D28" s="43">
        <f>G28+J28+M28+P28</f>
        <v>0</v>
      </c>
      <c r="E28" s="43">
        <f t="shared" si="10"/>
        <v>0</v>
      </c>
      <c r="F28" s="44">
        <v>0</v>
      </c>
      <c r="G28" s="44">
        <v>0</v>
      </c>
      <c r="H28" s="44">
        <v>0</v>
      </c>
      <c r="I28" s="44">
        <v>598.5</v>
      </c>
      <c r="J28" s="44"/>
      <c r="K28" s="43">
        <f t="shared" si="5"/>
        <v>0</v>
      </c>
      <c r="L28" s="43">
        <v>0</v>
      </c>
      <c r="M28" s="43">
        <v>0</v>
      </c>
      <c r="N28" s="43">
        <v>0</v>
      </c>
      <c r="O28" s="43">
        <f>34900+633.1</f>
        <v>35533.1</v>
      </c>
      <c r="P28" s="43"/>
      <c r="Q28" s="43">
        <f t="shared" si="20"/>
        <v>0</v>
      </c>
      <c r="R28" s="42"/>
    </row>
    <row r="29" spans="1:18" s="45" customFormat="1" ht="25.5">
      <c r="A29" s="42" t="s">
        <v>33</v>
      </c>
      <c r="B29" s="42" t="s">
        <v>44</v>
      </c>
      <c r="C29" s="44">
        <f>C30+C31+C32</f>
        <v>1592.5</v>
      </c>
      <c r="D29" s="44">
        <f t="shared" ref="D29:P29" si="21">D30+D31+D32</f>
        <v>0</v>
      </c>
      <c r="E29" s="43">
        <f t="shared" si="10"/>
        <v>0</v>
      </c>
      <c r="F29" s="44">
        <f t="shared" si="21"/>
        <v>0</v>
      </c>
      <c r="G29" s="44">
        <f t="shared" si="21"/>
        <v>0</v>
      </c>
      <c r="H29" s="44">
        <v>0</v>
      </c>
      <c r="I29" s="44">
        <f t="shared" si="21"/>
        <v>0</v>
      </c>
      <c r="J29" s="44">
        <f t="shared" si="21"/>
        <v>0</v>
      </c>
      <c r="K29" s="43">
        <v>0</v>
      </c>
      <c r="L29" s="44">
        <f t="shared" si="21"/>
        <v>0</v>
      </c>
      <c r="M29" s="44">
        <f t="shared" si="21"/>
        <v>0</v>
      </c>
      <c r="N29" s="44">
        <f t="shared" si="21"/>
        <v>0</v>
      </c>
      <c r="O29" s="44">
        <f t="shared" si="21"/>
        <v>1592.5</v>
      </c>
      <c r="P29" s="44">
        <f t="shared" si="21"/>
        <v>0</v>
      </c>
      <c r="Q29" s="44">
        <v>0</v>
      </c>
      <c r="R29" s="42"/>
    </row>
    <row r="30" spans="1:18" s="45" customFormat="1" ht="12.75">
      <c r="A30" s="42" t="s">
        <v>35</v>
      </c>
      <c r="B30" s="42" t="s">
        <v>10</v>
      </c>
      <c r="C30" s="44">
        <f>F30+I30+L30+O30</f>
        <v>0</v>
      </c>
      <c r="D30" s="43">
        <f t="shared" si="8"/>
        <v>0</v>
      </c>
      <c r="E30" s="43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2"/>
    </row>
    <row r="31" spans="1:18" s="45" customFormat="1" ht="25.5">
      <c r="A31" s="42" t="s">
        <v>36</v>
      </c>
      <c r="B31" s="42" t="s">
        <v>11</v>
      </c>
      <c r="C31" s="44">
        <f t="shared" ref="C31:C34" si="22">F31+I31+L31+O31</f>
        <v>0</v>
      </c>
      <c r="D31" s="43">
        <f t="shared" si="8"/>
        <v>0</v>
      </c>
      <c r="E31" s="43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2"/>
    </row>
    <row r="32" spans="1:18" s="45" customFormat="1" ht="12.75">
      <c r="A32" s="42" t="s">
        <v>37</v>
      </c>
      <c r="B32" s="42" t="s">
        <v>12</v>
      </c>
      <c r="C32" s="44">
        <f t="shared" si="22"/>
        <v>1592.5</v>
      </c>
      <c r="D32" s="43">
        <f t="shared" si="8"/>
        <v>0</v>
      </c>
      <c r="E32" s="43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3">
        <v>0</v>
      </c>
      <c r="L32" s="43">
        <v>0</v>
      </c>
      <c r="M32" s="43">
        <v>0</v>
      </c>
      <c r="N32" s="43">
        <v>0</v>
      </c>
      <c r="O32" s="43">
        <v>1592.5</v>
      </c>
      <c r="P32" s="43">
        <v>0</v>
      </c>
      <c r="Q32" s="43">
        <v>0</v>
      </c>
      <c r="R32" s="42"/>
    </row>
    <row r="33" spans="1:18" s="45" customFormat="1" ht="12.75">
      <c r="A33" s="42" t="s">
        <v>38</v>
      </c>
      <c r="B33" s="42" t="s">
        <v>13</v>
      </c>
      <c r="C33" s="44">
        <v>0</v>
      </c>
      <c r="D33" s="43">
        <v>0</v>
      </c>
      <c r="E33" s="43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2"/>
    </row>
    <row r="34" spans="1:18" s="45" customFormat="1" ht="25.5">
      <c r="A34" s="42" t="s">
        <v>59</v>
      </c>
      <c r="B34" s="40" t="s">
        <v>58</v>
      </c>
      <c r="C34" s="44">
        <f t="shared" si="22"/>
        <v>0</v>
      </c>
      <c r="D34" s="43">
        <f t="shared" si="8"/>
        <v>0</v>
      </c>
      <c r="E34" s="43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2"/>
    </row>
    <row r="35" spans="1:18" s="45" customFormat="1" ht="51">
      <c r="A35" s="56" t="s">
        <v>20</v>
      </c>
      <c r="B35" s="46" t="s">
        <v>45</v>
      </c>
      <c r="C35" s="26">
        <f>C36+C37+C38</f>
        <v>328814.90000000002</v>
      </c>
      <c r="D35" s="26">
        <f t="shared" ref="D35:Q35" si="23">D36+D37+D38</f>
        <v>150422</v>
      </c>
      <c r="E35" s="26">
        <f t="shared" si="10"/>
        <v>45.746710383258176</v>
      </c>
      <c r="F35" s="26">
        <f t="shared" si="23"/>
        <v>88792.5</v>
      </c>
      <c r="G35" s="26">
        <f t="shared" si="23"/>
        <v>84440.4</v>
      </c>
      <c r="H35" s="39">
        <f t="shared" si="3"/>
        <v>95.098572514570478</v>
      </c>
      <c r="I35" s="26">
        <f t="shared" si="23"/>
        <v>78112</v>
      </c>
      <c r="J35" s="26">
        <f t="shared" si="23"/>
        <v>65981.600000000006</v>
      </c>
      <c r="K35" s="26">
        <f>J35/I35*100</f>
        <v>84.470503891847613</v>
      </c>
      <c r="L35" s="26">
        <f t="shared" si="23"/>
        <v>104220.5</v>
      </c>
      <c r="M35" s="26">
        <f t="shared" si="23"/>
        <v>0</v>
      </c>
      <c r="N35" s="26">
        <f t="shared" si="23"/>
        <v>0</v>
      </c>
      <c r="O35" s="26">
        <f t="shared" si="23"/>
        <v>57689.9</v>
      </c>
      <c r="P35" s="26">
        <f t="shared" si="23"/>
        <v>0</v>
      </c>
      <c r="Q35" s="26">
        <f t="shared" si="23"/>
        <v>0</v>
      </c>
      <c r="R35" s="42"/>
    </row>
    <row r="36" spans="1:18" s="45" customFormat="1" ht="12.75">
      <c r="A36" s="57"/>
      <c r="B36" s="40" t="s">
        <v>10</v>
      </c>
      <c r="C36" s="43">
        <f>C42</f>
        <v>0</v>
      </c>
      <c r="D36" s="43">
        <f t="shared" ref="D36:Q36" si="24">D42</f>
        <v>0</v>
      </c>
      <c r="E36" s="43">
        <v>0</v>
      </c>
      <c r="F36" s="43">
        <f t="shared" si="24"/>
        <v>0</v>
      </c>
      <c r="G36" s="43">
        <f t="shared" si="24"/>
        <v>0</v>
      </c>
      <c r="H36" s="44">
        <v>0</v>
      </c>
      <c r="I36" s="43">
        <f t="shared" si="24"/>
        <v>0</v>
      </c>
      <c r="J36" s="43">
        <f t="shared" si="24"/>
        <v>0</v>
      </c>
      <c r="K36" s="43">
        <v>0</v>
      </c>
      <c r="L36" s="43">
        <f t="shared" si="24"/>
        <v>0</v>
      </c>
      <c r="M36" s="43">
        <f t="shared" si="24"/>
        <v>0</v>
      </c>
      <c r="N36" s="43">
        <f t="shared" si="24"/>
        <v>0</v>
      </c>
      <c r="O36" s="43">
        <f t="shared" si="24"/>
        <v>0</v>
      </c>
      <c r="P36" s="43">
        <f t="shared" si="24"/>
        <v>0</v>
      </c>
      <c r="Q36" s="43">
        <f t="shared" si="24"/>
        <v>0</v>
      </c>
      <c r="R36" s="42"/>
    </row>
    <row r="37" spans="1:18" s="45" customFormat="1" ht="25.5">
      <c r="A37" s="57"/>
      <c r="B37" s="40" t="s">
        <v>11</v>
      </c>
      <c r="C37" s="43">
        <f>C43</f>
        <v>15110.5</v>
      </c>
      <c r="D37" s="43">
        <f t="shared" ref="D37:Q37" si="25">D43</f>
        <v>3837.8</v>
      </c>
      <c r="E37" s="43">
        <f t="shared" si="10"/>
        <v>25.398233016776416</v>
      </c>
      <c r="F37" s="43">
        <f t="shared" si="25"/>
        <v>308.5</v>
      </c>
      <c r="G37" s="43">
        <f t="shared" si="25"/>
        <v>0</v>
      </c>
      <c r="H37" s="44">
        <f t="shared" si="3"/>
        <v>0</v>
      </c>
      <c r="I37" s="43">
        <f t="shared" si="25"/>
        <v>3714.5</v>
      </c>
      <c r="J37" s="43">
        <f t="shared" si="25"/>
        <v>3837.8</v>
      </c>
      <c r="K37" s="43">
        <f t="shared" ref="K37:K55" si="26">J37/I37*100</f>
        <v>103.31942387939156</v>
      </c>
      <c r="L37" s="43">
        <f t="shared" si="25"/>
        <v>3959</v>
      </c>
      <c r="M37" s="43">
        <f t="shared" si="25"/>
        <v>0</v>
      </c>
      <c r="N37" s="43">
        <f t="shared" si="25"/>
        <v>0</v>
      </c>
      <c r="O37" s="43">
        <f t="shared" si="25"/>
        <v>7128.5</v>
      </c>
      <c r="P37" s="43">
        <f t="shared" si="25"/>
        <v>0</v>
      </c>
      <c r="Q37" s="43">
        <f t="shared" si="25"/>
        <v>0</v>
      </c>
      <c r="R37" s="42"/>
    </row>
    <row r="38" spans="1:18" s="45" customFormat="1" ht="12.75">
      <c r="A38" s="57"/>
      <c r="B38" s="40" t="s">
        <v>12</v>
      </c>
      <c r="C38" s="43">
        <f>C44</f>
        <v>313704.40000000002</v>
      </c>
      <c r="D38" s="43">
        <f t="shared" ref="D38:Q38" si="27">D44</f>
        <v>146584.20000000001</v>
      </c>
      <c r="E38" s="43">
        <f t="shared" si="10"/>
        <v>46.726854962824873</v>
      </c>
      <c r="F38" s="43">
        <f t="shared" si="27"/>
        <v>88484</v>
      </c>
      <c r="G38" s="43">
        <f t="shared" si="27"/>
        <v>84440.4</v>
      </c>
      <c r="H38" s="44">
        <f t="shared" si="3"/>
        <v>95.430134261561406</v>
      </c>
      <c r="I38" s="43">
        <f t="shared" si="27"/>
        <v>74397.5</v>
      </c>
      <c r="J38" s="43">
        <f t="shared" si="27"/>
        <v>62143.8</v>
      </c>
      <c r="K38" s="43">
        <f t="shared" si="26"/>
        <v>83.529419671359932</v>
      </c>
      <c r="L38" s="43">
        <f t="shared" si="27"/>
        <v>100261.5</v>
      </c>
      <c r="M38" s="43">
        <f t="shared" si="27"/>
        <v>0</v>
      </c>
      <c r="N38" s="43">
        <f t="shared" si="27"/>
        <v>0</v>
      </c>
      <c r="O38" s="43">
        <f t="shared" si="27"/>
        <v>50561.4</v>
      </c>
      <c r="P38" s="43">
        <f t="shared" si="27"/>
        <v>0</v>
      </c>
      <c r="Q38" s="43">
        <f t="shared" si="27"/>
        <v>0</v>
      </c>
      <c r="R38" s="42"/>
    </row>
    <row r="39" spans="1:18" s="45" customFormat="1" ht="12.75">
      <c r="A39" s="57"/>
      <c r="B39" s="42" t="s">
        <v>13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  <c r="H39" s="44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2"/>
    </row>
    <row r="40" spans="1:18" s="45" customFormat="1" ht="12.75">
      <c r="A40" s="58"/>
      <c r="B40" s="40" t="s">
        <v>42</v>
      </c>
      <c r="C40" s="43">
        <f>C46</f>
        <v>12379.8</v>
      </c>
      <c r="D40" s="43">
        <f>D46</f>
        <v>1429</v>
      </c>
      <c r="E40" s="43">
        <f t="shared" si="10"/>
        <v>11.542997463610075</v>
      </c>
      <c r="F40" s="43">
        <f>F46</f>
        <v>3063.2</v>
      </c>
      <c r="G40" s="43">
        <f>G46</f>
        <v>567.1</v>
      </c>
      <c r="H40" s="44">
        <f t="shared" si="3"/>
        <v>18.513319404544269</v>
      </c>
      <c r="I40" s="43">
        <f t="shared" ref="I40:Q40" si="28">I46</f>
        <v>6766.8</v>
      </c>
      <c r="J40" s="43">
        <f t="shared" si="28"/>
        <v>861.9</v>
      </c>
      <c r="K40" s="43">
        <f t="shared" si="26"/>
        <v>12.737187444582371</v>
      </c>
      <c r="L40" s="43">
        <f t="shared" si="28"/>
        <v>2549.9</v>
      </c>
      <c r="M40" s="43">
        <f t="shared" si="28"/>
        <v>0</v>
      </c>
      <c r="N40" s="43">
        <f t="shared" si="28"/>
        <v>0</v>
      </c>
      <c r="O40" s="43">
        <f t="shared" si="28"/>
        <v>0</v>
      </c>
      <c r="P40" s="43">
        <f t="shared" si="28"/>
        <v>0</v>
      </c>
      <c r="Q40" s="43">
        <f t="shared" si="28"/>
        <v>0</v>
      </c>
      <c r="R40" s="42"/>
    </row>
    <row r="41" spans="1:18" s="45" customFormat="1" ht="51">
      <c r="A41" s="47" t="s">
        <v>29</v>
      </c>
      <c r="B41" s="42" t="s">
        <v>46</v>
      </c>
      <c r="C41" s="44">
        <f>C42+C43+C44</f>
        <v>328814.90000000002</v>
      </c>
      <c r="D41" s="44">
        <f t="shared" ref="D41:Q41" si="29">D42+D43+D44</f>
        <v>150422</v>
      </c>
      <c r="E41" s="43">
        <f t="shared" si="10"/>
        <v>45.746710383258176</v>
      </c>
      <c r="F41" s="44">
        <f t="shared" si="29"/>
        <v>88792.5</v>
      </c>
      <c r="G41" s="44">
        <f t="shared" si="29"/>
        <v>84440.4</v>
      </c>
      <c r="H41" s="44">
        <f t="shared" si="3"/>
        <v>95.098572514570478</v>
      </c>
      <c r="I41" s="44">
        <f t="shared" si="29"/>
        <v>78112</v>
      </c>
      <c r="J41" s="44">
        <f t="shared" si="29"/>
        <v>65981.600000000006</v>
      </c>
      <c r="K41" s="26">
        <f t="shared" si="26"/>
        <v>84.470503891847613</v>
      </c>
      <c r="L41" s="44">
        <f t="shared" si="29"/>
        <v>104220.5</v>
      </c>
      <c r="M41" s="44">
        <f t="shared" si="29"/>
        <v>0</v>
      </c>
      <c r="N41" s="44">
        <f t="shared" si="29"/>
        <v>0</v>
      </c>
      <c r="O41" s="44">
        <f t="shared" si="29"/>
        <v>57689.9</v>
      </c>
      <c r="P41" s="44">
        <f t="shared" si="29"/>
        <v>0</v>
      </c>
      <c r="Q41" s="44">
        <f t="shared" si="29"/>
        <v>0</v>
      </c>
      <c r="R41" s="42"/>
    </row>
    <row r="42" spans="1:18" s="45" customFormat="1" ht="12.75">
      <c r="A42" s="48" t="s">
        <v>47</v>
      </c>
      <c r="B42" s="42" t="s">
        <v>10</v>
      </c>
      <c r="C42" s="44">
        <f>F42+I42+L42+O42</f>
        <v>0</v>
      </c>
      <c r="D42" s="44">
        <f>G42+J42+M42+P42</f>
        <v>0</v>
      </c>
      <c r="E42" s="43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2"/>
    </row>
    <row r="43" spans="1:18" s="45" customFormat="1" ht="25.5">
      <c r="A43" s="48" t="s">
        <v>48</v>
      </c>
      <c r="B43" s="42" t="s">
        <v>11</v>
      </c>
      <c r="C43" s="44">
        <f t="shared" ref="C43:C44" si="30">F43+I43+L43+O43</f>
        <v>15110.5</v>
      </c>
      <c r="D43" s="44">
        <f t="shared" ref="D43:D46" si="31">G43+J43+M43+P43</f>
        <v>3837.8</v>
      </c>
      <c r="E43" s="43">
        <f t="shared" si="10"/>
        <v>25.398233016776416</v>
      </c>
      <c r="F43" s="44">
        <v>308.5</v>
      </c>
      <c r="G43" s="44">
        <v>0</v>
      </c>
      <c r="H43" s="44">
        <f t="shared" si="3"/>
        <v>0</v>
      </c>
      <c r="I43" s="44">
        <v>3714.5</v>
      </c>
      <c r="J43" s="44">
        <v>3837.8</v>
      </c>
      <c r="K43" s="43">
        <f t="shared" si="26"/>
        <v>103.31942387939156</v>
      </c>
      <c r="L43" s="43">
        <v>3959</v>
      </c>
      <c r="M43" s="43">
        <v>0</v>
      </c>
      <c r="N43" s="43">
        <f t="shared" si="19"/>
        <v>0</v>
      </c>
      <c r="O43" s="43">
        <v>7128.5</v>
      </c>
      <c r="P43" s="43">
        <v>0</v>
      </c>
      <c r="Q43" s="43">
        <f t="shared" si="20"/>
        <v>0</v>
      </c>
      <c r="R43" s="27"/>
    </row>
    <row r="44" spans="1:18" s="45" customFormat="1" ht="186.75" customHeight="1">
      <c r="A44" s="48" t="s">
        <v>49</v>
      </c>
      <c r="B44" s="42" t="s">
        <v>12</v>
      </c>
      <c r="C44" s="44">
        <f t="shared" si="30"/>
        <v>313704.40000000002</v>
      </c>
      <c r="D44" s="44">
        <f t="shared" si="31"/>
        <v>146584.20000000001</v>
      </c>
      <c r="E44" s="43">
        <f t="shared" si="10"/>
        <v>46.726854962824873</v>
      </c>
      <c r="F44" s="44">
        <v>88484</v>
      </c>
      <c r="G44" s="44">
        <v>84440.4</v>
      </c>
      <c r="H44" s="44">
        <f t="shared" si="3"/>
        <v>95.430134261561406</v>
      </c>
      <c r="I44" s="44">
        <f>81097.5-6700</f>
        <v>74397.5</v>
      </c>
      <c r="J44" s="44">
        <v>62143.8</v>
      </c>
      <c r="K44" s="43">
        <f t="shared" si="26"/>
        <v>83.529419671359932</v>
      </c>
      <c r="L44" s="43">
        <f>96061.5+4200</f>
        <v>100261.5</v>
      </c>
      <c r="M44" s="43">
        <v>0</v>
      </c>
      <c r="N44" s="43">
        <f t="shared" si="19"/>
        <v>0</v>
      </c>
      <c r="O44" s="43">
        <f>48061.4+2500</f>
        <v>50561.4</v>
      </c>
      <c r="P44" s="43">
        <v>0</v>
      </c>
      <c r="Q44" s="43">
        <f t="shared" si="20"/>
        <v>0</v>
      </c>
      <c r="R44" s="27" t="s">
        <v>139</v>
      </c>
    </row>
    <row r="45" spans="1:18" s="45" customFormat="1" ht="12.75">
      <c r="A45" s="48" t="s">
        <v>50</v>
      </c>
      <c r="B45" s="42" t="s">
        <v>13</v>
      </c>
      <c r="C45" s="44">
        <v>0</v>
      </c>
      <c r="D45" s="44">
        <v>0</v>
      </c>
      <c r="E45" s="43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2"/>
    </row>
    <row r="46" spans="1:18" s="45" customFormat="1" ht="63.75">
      <c r="A46" s="48" t="s">
        <v>60</v>
      </c>
      <c r="B46" s="40" t="s">
        <v>58</v>
      </c>
      <c r="C46" s="44">
        <v>12379.8</v>
      </c>
      <c r="D46" s="44">
        <f t="shared" si="31"/>
        <v>1429</v>
      </c>
      <c r="E46" s="43">
        <f t="shared" si="10"/>
        <v>11.542997463610075</v>
      </c>
      <c r="F46" s="44">
        <v>3063.2</v>
      </c>
      <c r="G46" s="44">
        <v>567.1</v>
      </c>
      <c r="H46" s="44">
        <f t="shared" si="3"/>
        <v>18.513319404544269</v>
      </c>
      <c r="I46" s="44">
        <v>6766.8</v>
      </c>
      <c r="J46" s="44">
        <v>861.9</v>
      </c>
      <c r="K46" s="43">
        <f t="shared" si="26"/>
        <v>12.737187444582371</v>
      </c>
      <c r="L46" s="43">
        <v>2549.9</v>
      </c>
      <c r="M46" s="43">
        <v>0</v>
      </c>
      <c r="N46" s="43">
        <f t="shared" si="19"/>
        <v>0</v>
      </c>
      <c r="O46" s="43">
        <v>0</v>
      </c>
      <c r="P46" s="43">
        <v>0</v>
      </c>
      <c r="Q46" s="43">
        <v>0</v>
      </c>
      <c r="R46" s="27" t="s">
        <v>138</v>
      </c>
    </row>
    <row r="47" spans="1:18" s="45" customFormat="1" ht="25.5">
      <c r="A47" s="59" t="s">
        <v>52</v>
      </c>
      <c r="B47" s="49" t="s">
        <v>51</v>
      </c>
      <c r="C47" s="39">
        <f>C52</f>
        <v>24764</v>
      </c>
      <c r="D47" s="39">
        <f t="shared" ref="D47:Q47" si="32">D52</f>
        <v>11328</v>
      </c>
      <c r="E47" s="26">
        <f t="shared" si="10"/>
        <v>45.743821676627363</v>
      </c>
      <c r="F47" s="39">
        <f t="shared" si="32"/>
        <v>5933.6</v>
      </c>
      <c r="G47" s="39">
        <f t="shared" si="32"/>
        <v>5535.3</v>
      </c>
      <c r="H47" s="39">
        <f t="shared" si="3"/>
        <v>93.287380342456515</v>
      </c>
      <c r="I47" s="39">
        <f t="shared" si="32"/>
        <v>5806.2</v>
      </c>
      <c r="J47" s="39">
        <f t="shared" si="32"/>
        <v>5792.7</v>
      </c>
      <c r="K47" s="26">
        <f t="shared" si="26"/>
        <v>99.767489924563407</v>
      </c>
      <c r="L47" s="39">
        <f t="shared" si="32"/>
        <v>5986.5</v>
      </c>
      <c r="M47" s="39">
        <f t="shared" si="32"/>
        <v>0</v>
      </c>
      <c r="N47" s="39">
        <f t="shared" si="32"/>
        <v>0</v>
      </c>
      <c r="O47" s="39">
        <f t="shared" si="32"/>
        <v>7037.7</v>
      </c>
      <c r="P47" s="39">
        <f t="shared" si="32"/>
        <v>0</v>
      </c>
      <c r="Q47" s="39">
        <f t="shared" si="32"/>
        <v>0</v>
      </c>
      <c r="R47" s="42"/>
    </row>
    <row r="48" spans="1:18" s="45" customFormat="1" ht="12.75">
      <c r="A48" s="60"/>
      <c r="B48" s="42" t="s">
        <v>10</v>
      </c>
      <c r="C48" s="44">
        <f>C53</f>
        <v>0</v>
      </c>
      <c r="D48" s="44">
        <f t="shared" ref="D48:Q48" si="33">D53</f>
        <v>0</v>
      </c>
      <c r="E48" s="43">
        <v>0</v>
      </c>
      <c r="F48" s="44">
        <f t="shared" si="33"/>
        <v>0</v>
      </c>
      <c r="G48" s="44">
        <f t="shared" si="33"/>
        <v>0</v>
      </c>
      <c r="H48" s="44">
        <v>0</v>
      </c>
      <c r="I48" s="44">
        <f t="shared" si="33"/>
        <v>0</v>
      </c>
      <c r="J48" s="44">
        <f t="shared" si="33"/>
        <v>0</v>
      </c>
      <c r="K48" s="43">
        <v>0</v>
      </c>
      <c r="L48" s="44">
        <f t="shared" si="33"/>
        <v>0</v>
      </c>
      <c r="M48" s="44">
        <f t="shared" si="33"/>
        <v>0</v>
      </c>
      <c r="N48" s="44">
        <f t="shared" si="33"/>
        <v>0</v>
      </c>
      <c r="O48" s="44">
        <f t="shared" si="33"/>
        <v>0</v>
      </c>
      <c r="P48" s="44">
        <f t="shared" si="33"/>
        <v>0</v>
      </c>
      <c r="Q48" s="44">
        <f t="shared" si="33"/>
        <v>0</v>
      </c>
      <c r="R48" s="42"/>
    </row>
    <row r="49" spans="1:18" s="45" customFormat="1" ht="25.5">
      <c r="A49" s="60"/>
      <c r="B49" s="42" t="s">
        <v>11</v>
      </c>
      <c r="C49" s="44">
        <f>C54</f>
        <v>0</v>
      </c>
      <c r="D49" s="44">
        <f t="shared" ref="D49:Q50" si="34">D54</f>
        <v>0</v>
      </c>
      <c r="E49" s="43">
        <v>0</v>
      </c>
      <c r="F49" s="44">
        <f t="shared" si="34"/>
        <v>0</v>
      </c>
      <c r="G49" s="44">
        <f t="shared" si="34"/>
        <v>0</v>
      </c>
      <c r="H49" s="44">
        <v>0</v>
      </c>
      <c r="I49" s="44">
        <f t="shared" si="34"/>
        <v>0</v>
      </c>
      <c r="J49" s="44">
        <f t="shared" si="34"/>
        <v>0</v>
      </c>
      <c r="K49" s="43">
        <v>0</v>
      </c>
      <c r="L49" s="44">
        <f t="shared" si="34"/>
        <v>0</v>
      </c>
      <c r="M49" s="44">
        <f t="shared" si="34"/>
        <v>0</v>
      </c>
      <c r="N49" s="44">
        <f t="shared" si="34"/>
        <v>0</v>
      </c>
      <c r="O49" s="44">
        <f t="shared" si="34"/>
        <v>0</v>
      </c>
      <c r="P49" s="44">
        <f t="shared" si="34"/>
        <v>0</v>
      </c>
      <c r="Q49" s="44">
        <f t="shared" si="34"/>
        <v>0</v>
      </c>
      <c r="R49" s="42"/>
    </row>
    <row r="50" spans="1:18" s="45" customFormat="1" ht="12.75">
      <c r="A50" s="60"/>
      <c r="B50" s="42" t="s">
        <v>12</v>
      </c>
      <c r="C50" s="44">
        <f>C55</f>
        <v>24764</v>
      </c>
      <c r="D50" s="44">
        <f t="shared" ref="D50:P50" si="35">D55</f>
        <v>11328</v>
      </c>
      <c r="E50" s="43">
        <f t="shared" si="10"/>
        <v>45.743821676627363</v>
      </c>
      <c r="F50" s="44">
        <f t="shared" si="35"/>
        <v>5933.6</v>
      </c>
      <c r="G50" s="44">
        <f t="shared" si="35"/>
        <v>5535.3</v>
      </c>
      <c r="H50" s="44">
        <f t="shared" si="3"/>
        <v>93.287380342456515</v>
      </c>
      <c r="I50" s="44">
        <f t="shared" si="35"/>
        <v>5806.2</v>
      </c>
      <c r="J50" s="44">
        <f t="shared" si="35"/>
        <v>5792.7</v>
      </c>
      <c r="K50" s="43">
        <f t="shared" si="26"/>
        <v>99.767489924563407</v>
      </c>
      <c r="L50" s="44">
        <f t="shared" si="35"/>
        <v>5986.5</v>
      </c>
      <c r="M50" s="44">
        <f t="shared" si="35"/>
        <v>0</v>
      </c>
      <c r="N50" s="44">
        <f t="shared" si="35"/>
        <v>0</v>
      </c>
      <c r="O50" s="44">
        <f t="shared" si="35"/>
        <v>7037.7</v>
      </c>
      <c r="P50" s="44">
        <f t="shared" si="35"/>
        <v>0</v>
      </c>
      <c r="Q50" s="44">
        <f t="shared" si="34"/>
        <v>0</v>
      </c>
      <c r="R50" s="42"/>
    </row>
    <row r="51" spans="1:18" s="45" customFormat="1" ht="12.75">
      <c r="A51" s="61"/>
      <c r="B51" s="42" t="s">
        <v>13</v>
      </c>
      <c r="C51" s="44">
        <f>C56</f>
        <v>0</v>
      </c>
      <c r="D51" s="44">
        <f t="shared" ref="D51:Q51" si="36">D56</f>
        <v>0</v>
      </c>
      <c r="E51" s="43">
        <v>0</v>
      </c>
      <c r="F51" s="44">
        <f t="shared" si="36"/>
        <v>0</v>
      </c>
      <c r="G51" s="44">
        <f t="shared" si="36"/>
        <v>0</v>
      </c>
      <c r="H51" s="44">
        <v>0</v>
      </c>
      <c r="I51" s="44">
        <f t="shared" si="36"/>
        <v>0</v>
      </c>
      <c r="J51" s="44">
        <f t="shared" si="36"/>
        <v>0</v>
      </c>
      <c r="K51" s="43">
        <v>0</v>
      </c>
      <c r="L51" s="44">
        <f t="shared" si="36"/>
        <v>0</v>
      </c>
      <c r="M51" s="44">
        <f t="shared" si="36"/>
        <v>0</v>
      </c>
      <c r="N51" s="44">
        <v>0</v>
      </c>
      <c r="O51" s="44">
        <f t="shared" si="36"/>
        <v>0</v>
      </c>
      <c r="P51" s="44">
        <f t="shared" si="36"/>
        <v>0</v>
      </c>
      <c r="Q51" s="44">
        <f t="shared" si="36"/>
        <v>0</v>
      </c>
      <c r="R51" s="42"/>
    </row>
    <row r="52" spans="1:18" s="45" customFormat="1" ht="51">
      <c r="A52" s="47" t="s">
        <v>39</v>
      </c>
      <c r="B52" s="42" t="s">
        <v>53</v>
      </c>
      <c r="C52" s="44">
        <f>C53+C54+C55+C56</f>
        <v>24764</v>
      </c>
      <c r="D52" s="44">
        <f t="shared" ref="D52:Q52" si="37">D53+D54+D55+D56</f>
        <v>11328</v>
      </c>
      <c r="E52" s="43">
        <f t="shared" si="10"/>
        <v>45.743821676627363</v>
      </c>
      <c r="F52" s="44">
        <f t="shared" si="37"/>
        <v>5933.6</v>
      </c>
      <c r="G52" s="44">
        <f t="shared" si="37"/>
        <v>5535.3</v>
      </c>
      <c r="H52" s="44">
        <f t="shared" si="3"/>
        <v>93.287380342456515</v>
      </c>
      <c r="I52" s="44">
        <f t="shared" si="37"/>
        <v>5806.2</v>
      </c>
      <c r="J52" s="44">
        <f t="shared" si="37"/>
        <v>5792.7</v>
      </c>
      <c r="K52" s="43">
        <f t="shared" si="26"/>
        <v>99.767489924563407</v>
      </c>
      <c r="L52" s="44">
        <f t="shared" si="37"/>
        <v>5986.5</v>
      </c>
      <c r="M52" s="44">
        <f t="shared" si="37"/>
        <v>0</v>
      </c>
      <c r="N52" s="44">
        <f t="shared" si="37"/>
        <v>0</v>
      </c>
      <c r="O52" s="44">
        <f t="shared" si="37"/>
        <v>7037.7</v>
      </c>
      <c r="P52" s="44">
        <f t="shared" si="37"/>
        <v>0</v>
      </c>
      <c r="Q52" s="44">
        <f t="shared" si="37"/>
        <v>0</v>
      </c>
      <c r="R52" s="27"/>
    </row>
    <row r="53" spans="1:18" s="45" customFormat="1" ht="12.75">
      <c r="A53" s="48" t="s">
        <v>54</v>
      </c>
      <c r="B53" s="42" t="s">
        <v>10</v>
      </c>
      <c r="C53" s="44">
        <f>F53+I53+L53+O53</f>
        <v>0</v>
      </c>
      <c r="D53" s="44">
        <f>G53+J53+M53+P53</f>
        <v>0</v>
      </c>
      <c r="E53" s="43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2"/>
    </row>
    <row r="54" spans="1:18" s="45" customFormat="1" ht="25.5">
      <c r="A54" s="48" t="s">
        <v>55</v>
      </c>
      <c r="B54" s="42" t="s">
        <v>11</v>
      </c>
      <c r="C54" s="44">
        <f t="shared" ref="C54:C56" si="38">F54+I54+L54+O54</f>
        <v>0</v>
      </c>
      <c r="D54" s="44">
        <f t="shared" ref="D54:D56" si="39">G54+J54+M54+P54</f>
        <v>0</v>
      </c>
      <c r="E54" s="43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2"/>
    </row>
    <row r="55" spans="1:18" s="45" customFormat="1" ht="12.75">
      <c r="A55" s="48" t="s">
        <v>56</v>
      </c>
      <c r="B55" s="42" t="s">
        <v>12</v>
      </c>
      <c r="C55" s="44">
        <f t="shared" si="38"/>
        <v>24764</v>
      </c>
      <c r="D55" s="44">
        <f t="shared" si="39"/>
        <v>11328</v>
      </c>
      <c r="E55" s="43">
        <f t="shared" si="10"/>
        <v>45.743821676627363</v>
      </c>
      <c r="F55" s="44">
        <v>5933.6</v>
      </c>
      <c r="G55" s="44">
        <v>5535.3</v>
      </c>
      <c r="H55" s="44">
        <f t="shared" si="3"/>
        <v>93.287380342456515</v>
      </c>
      <c r="I55" s="44">
        <v>5806.2</v>
      </c>
      <c r="J55" s="44">
        <v>5792.7</v>
      </c>
      <c r="K55" s="43">
        <f t="shared" si="26"/>
        <v>99.767489924563407</v>
      </c>
      <c r="L55" s="43">
        <v>5986.5</v>
      </c>
      <c r="M55" s="43">
        <v>0</v>
      </c>
      <c r="N55" s="43">
        <f t="shared" ref="N55" si="40">M55/L55*100</f>
        <v>0</v>
      </c>
      <c r="O55" s="43">
        <v>7037.7</v>
      </c>
      <c r="P55" s="43">
        <v>0</v>
      </c>
      <c r="Q55" s="43">
        <f t="shared" ref="Q55" si="41">P55/O55*100</f>
        <v>0</v>
      </c>
      <c r="R55" s="50"/>
    </row>
    <row r="56" spans="1:18" s="45" customFormat="1" ht="12.75">
      <c r="A56" s="48" t="s">
        <v>57</v>
      </c>
      <c r="B56" s="42" t="s">
        <v>13</v>
      </c>
      <c r="C56" s="44">
        <f t="shared" si="38"/>
        <v>0</v>
      </c>
      <c r="D56" s="44">
        <f t="shared" si="39"/>
        <v>0</v>
      </c>
      <c r="E56" s="43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2"/>
    </row>
    <row r="57" spans="1:18" ht="27.75" customHeight="1">
      <c r="A57" s="68" t="s">
        <v>22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1:18">
      <c r="A58" s="29" t="s">
        <v>34</v>
      </c>
    </row>
    <row r="63" spans="1:18">
      <c r="C63" s="51"/>
      <c r="D63" s="51"/>
      <c r="E63" s="51"/>
      <c r="F63" s="51"/>
      <c r="G63" s="51"/>
      <c r="H63" s="52"/>
      <c r="I63" s="51"/>
      <c r="J63" s="51"/>
      <c r="K63" s="51"/>
      <c r="L63" s="51"/>
      <c r="M63" s="51"/>
      <c r="N63" s="51"/>
      <c r="O63" s="51"/>
      <c r="P63" s="51"/>
      <c r="Q63" s="51"/>
    </row>
  </sheetData>
  <mergeCells count="23">
    <mergeCell ref="R7:R9"/>
    <mergeCell ref="A3:R3"/>
    <mergeCell ref="A4:R4"/>
    <mergeCell ref="A57:R57"/>
    <mergeCell ref="A14:B14"/>
    <mergeCell ref="A16:B16"/>
    <mergeCell ref="A17:B17"/>
    <mergeCell ref="A18:A23"/>
    <mergeCell ref="A13:B13"/>
    <mergeCell ref="A12:B12"/>
    <mergeCell ref="A11:B11"/>
    <mergeCell ref="A7:A9"/>
    <mergeCell ref="B7:B9"/>
    <mergeCell ref="M5:N5"/>
    <mergeCell ref="C7:Q7"/>
    <mergeCell ref="C8:E8"/>
    <mergeCell ref="A35:A40"/>
    <mergeCell ref="A47:A51"/>
    <mergeCell ref="I8:K8"/>
    <mergeCell ref="L8:N8"/>
    <mergeCell ref="O8:Q8"/>
    <mergeCell ref="F8:H8"/>
    <mergeCell ref="A15:B15"/>
  </mergeCells>
  <pageMargins left="0.7" right="0.7" top="0.75" bottom="0.75" header="0.3" footer="0.3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"/>
  <sheetViews>
    <sheetView tabSelected="1" workbookViewId="0">
      <selection activeCell="X8" sqref="X8"/>
    </sheetView>
  </sheetViews>
  <sheetFormatPr defaultRowHeight="15"/>
  <cols>
    <col min="2" max="2" width="19.28515625" customWidth="1"/>
    <col min="14" max="14" width="26.85546875" customWidth="1"/>
  </cols>
  <sheetData>
    <row r="1" spans="1:14">
      <c r="N1" s="7" t="s">
        <v>62</v>
      </c>
    </row>
    <row r="2" spans="1:14" ht="15.7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42.75" customHeight="1">
      <c r="A3" s="76" t="s">
        <v>63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21" customHeight="1">
      <c r="G4" s="77" t="s">
        <v>141</v>
      </c>
      <c r="H4" s="78"/>
    </row>
    <row r="5" spans="1:14">
      <c r="A5" s="79" t="s">
        <v>21</v>
      </c>
      <c r="B5" s="79" t="s">
        <v>64</v>
      </c>
      <c r="C5" s="79" t="s">
        <v>65</v>
      </c>
      <c r="D5" s="81" t="s">
        <v>66</v>
      </c>
      <c r="E5" s="82"/>
      <c r="F5" s="82"/>
      <c r="G5" s="82"/>
      <c r="H5" s="82"/>
      <c r="I5" s="82"/>
      <c r="J5" s="82"/>
      <c r="K5" s="82"/>
      <c r="L5" s="83"/>
      <c r="M5" s="79" t="s">
        <v>67</v>
      </c>
      <c r="N5" s="79" t="s">
        <v>68</v>
      </c>
    </row>
    <row r="6" spans="1:14" ht="117.75">
      <c r="A6" s="80"/>
      <c r="B6" s="80"/>
      <c r="C6" s="80"/>
      <c r="D6" s="4" t="s">
        <v>69</v>
      </c>
      <c r="E6" s="4" t="s">
        <v>70</v>
      </c>
      <c r="F6" s="4" t="s">
        <v>71</v>
      </c>
      <c r="G6" s="4" t="s">
        <v>72</v>
      </c>
      <c r="H6" s="4" t="s">
        <v>73</v>
      </c>
      <c r="I6" s="4" t="s">
        <v>74</v>
      </c>
      <c r="J6" s="4" t="s">
        <v>75</v>
      </c>
      <c r="K6" s="4" t="s">
        <v>76</v>
      </c>
      <c r="L6" s="4" t="s">
        <v>77</v>
      </c>
      <c r="M6" s="80"/>
      <c r="N6" s="80"/>
    </row>
    <row r="7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spans="1:14">
      <c r="A8" s="70" t="s">
        <v>78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5"/>
    </row>
    <row r="9" spans="1:14" ht="81" customHeight="1">
      <c r="A9" s="5" t="s">
        <v>79</v>
      </c>
      <c r="B9" s="8" t="s">
        <v>61</v>
      </c>
      <c r="C9" s="5" t="s">
        <v>80</v>
      </c>
      <c r="D9" s="9">
        <v>86.1</v>
      </c>
      <c r="E9" s="9">
        <v>0</v>
      </c>
      <c r="F9" s="9">
        <f>E9/D9*100</f>
        <v>0</v>
      </c>
      <c r="G9" s="9">
        <v>0</v>
      </c>
      <c r="H9" s="9">
        <f>G9/D9*100</f>
        <v>0</v>
      </c>
      <c r="I9" s="9">
        <v>0</v>
      </c>
      <c r="J9" s="9">
        <f>I9/D9*100</f>
        <v>0</v>
      </c>
      <c r="K9" s="9">
        <v>0</v>
      </c>
      <c r="L9" s="9">
        <f>K9/D9*100</f>
        <v>0</v>
      </c>
      <c r="M9" s="9">
        <v>0</v>
      </c>
      <c r="N9" s="5" t="s">
        <v>81</v>
      </c>
    </row>
    <row r="10" spans="1:14">
      <c r="A10" s="71" t="s">
        <v>82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  <c r="N10" s="5"/>
    </row>
    <row r="11" spans="1:14" ht="102.75" customHeight="1">
      <c r="A11" s="5" t="s">
        <v>79</v>
      </c>
      <c r="B11" s="8" t="s">
        <v>83</v>
      </c>
      <c r="C11" s="5" t="s">
        <v>80</v>
      </c>
      <c r="D11" s="9">
        <v>86.2</v>
      </c>
      <c r="E11" s="9">
        <v>0</v>
      </c>
      <c r="F11" s="9">
        <f t="shared" ref="F11" si="0">E11/D11*100</f>
        <v>0</v>
      </c>
      <c r="G11" s="9">
        <v>0</v>
      </c>
      <c r="H11" s="9">
        <f t="shared" ref="H11" si="1">G11/D11*100</f>
        <v>0</v>
      </c>
      <c r="I11" s="9">
        <v>0</v>
      </c>
      <c r="J11" s="9">
        <f t="shared" ref="J11" si="2">I11/D11*100</f>
        <v>0</v>
      </c>
      <c r="K11" s="9">
        <v>0</v>
      </c>
      <c r="L11" s="9">
        <v>0</v>
      </c>
      <c r="M11" s="9">
        <v>0</v>
      </c>
      <c r="N11" s="5" t="s">
        <v>84</v>
      </c>
    </row>
    <row r="12" spans="1:14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</row>
    <row r="13" spans="1:14">
      <c r="A13" s="2" t="s">
        <v>86</v>
      </c>
      <c r="B13" s="2"/>
      <c r="C13" s="2"/>
    </row>
  </sheetData>
  <mergeCells count="12">
    <mergeCell ref="A8:M8"/>
    <mergeCell ref="A10:M10"/>
    <mergeCell ref="A12:N12"/>
    <mergeCell ref="A2:N2"/>
    <mergeCell ref="A3:N3"/>
    <mergeCell ref="G4:H4"/>
    <mergeCell ref="A5:A6"/>
    <mergeCell ref="B5:B6"/>
    <mergeCell ref="C5:C6"/>
    <mergeCell ref="D5:L5"/>
    <mergeCell ref="M5:M6"/>
    <mergeCell ref="N5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9"/>
  <sheetViews>
    <sheetView workbookViewId="0">
      <selection activeCell="T13" sqref="T13"/>
    </sheetView>
  </sheetViews>
  <sheetFormatPr defaultRowHeight="15"/>
  <cols>
    <col min="2" max="2" width="19" customWidth="1"/>
  </cols>
  <sheetData>
    <row r="1" spans="1:17">
      <c r="K1" s="7"/>
      <c r="N1" s="1"/>
    </row>
    <row r="2" spans="1:17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0"/>
      <c r="P2" s="87" t="s">
        <v>87</v>
      </c>
      <c r="Q2" s="87"/>
    </row>
    <row r="3" spans="1:17" ht="15" customHeight="1">
      <c r="A3" s="11"/>
      <c r="B3" s="88" t="s">
        <v>140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11"/>
    </row>
    <row r="4" spans="1:17" ht="27.75" customHeight="1">
      <c r="A4" s="1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11"/>
    </row>
    <row r="5" spans="1:17" ht="15" hidden="1" customHeight="1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38.25" customHeight="1">
      <c r="A6" s="89" t="s">
        <v>88</v>
      </c>
      <c r="B6" s="89" t="s">
        <v>89</v>
      </c>
      <c r="C6" s="54" t="s">
        <v>90</v>
      </c>
      <c r="D6" s="90" t="s">
        <v>91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P6" s="54" t="s">
        <v>92</v>
      </c>
      <c r="Q6" s="84" t="s">
        <v>93</v>
      </c>
    </row>
    <row r="7" spans="1:17" ht="25.5">
      <c r="A7" s="93"/>
      <c r="B7" s="93"/>
      <c r="C7" s="13" t="s">
        <v>94</v>
      </c>
      <c r="D7" s="90" t="s">
        <v>4</v>
      </c>
      <c r="E7" s="91"/>
      <c r="F7" s="92"/>
      <c r="G7" s="90" t="s">
        <v>5</v>
      </c>
      <c r="H7" s="91"/>
      <c r="I7" s="92"/>
      <c r="J7" s="90" t="s">
        <v>6</v>
      </c>
      <c r="K7" s="91"/>
      <c r="L7" s="92"/>
      <c r="M7" s="90" t="s">
        <v>7</v>
      </c>
      <c r="N7" s="91"/>
      <c r="O7" s="92"/>
      <c r="P7" s="54" t="s">
        <v>95</v>
      </c>
      <c r="Q7" s="84"/>
    </row>
    <row r="8" spans="1:17">
      <c r="A8" s="93"/>
      <c r="B8" s="93"/>
      <c r="C8" s="3"/>
      <c r="D8" s="89" t="s">
        <v>96</v>
      </c>
      <c r="E8" s="89" t="s">
        <v>97</v>
      </c>
      <c r="F8" s="54" t="s">
        <v>98</v>
      </c>
      <c r="G8" s="89" t="s">
        <v>96</v>
      </c>
      <c r="H8" s="89" t="s">
        <v>97</v>
      </c>
      <c r="I8" s="54" t="s">
        <v>98</v>
      </c>
      <c r="J8" s="89" t="s">
        <v>96</v>
      </c>
      <c r="K8" s="89" t="s">
        <v>97</v>
      </c>
      <c r="L8" s="54" t="s">
        <v>98</v>
      </c>
      <c r="M8" s="89" t="s">
        <v>96</v>
      </c>
      <c r="N8" s="89" t="s">
        <v>97</v>
      </c>
      <c r="O8" s="54" t="s">
        <v>98</v>
      </c>
      <c r="P8" s="84" t="s">
        <v>99</v>
      </c>
      <c r="Q8" s="84"/>
    </row>
    <row r="9" spans="1:17" ht="51">
      <c r="A9" s="93"/>
      <c r="B9" s="93"/>
      <c r="C9" s="3"/>
      <c r="D9" s="93"/>
      <c r="E9" s="93"/>
      <c r="F9" s="54" t="s">
        <v>100</v>
      </c>
      <c r="G9" s="93"/>
      <c r="H9" s="93"/>
      <c r="I9" s="54" t="s">
        <v>100</v>
      </c>
      <c r="J9" s="93"/>
      <c r="K9" s="93"/>
      <c r="L9" s="54" t="s">
        <v>100</v>
      </c>
      <c r="M9" s="93"/>
      <c r="N9" s="93"/>
      <c r="O9" s="54" t="s">
        <v>100</v>
      </c>
      <c r="P9" s="84"/>
      <c r="Q9" s="84"/>
    </row>
    <row r="10" spans="1:17" ht="38.25">
      <c r="A10" s="94"/>
      <c r="B10" s="94"/>
      <c r="C10" s="3"/>
      <c r="D10" s="94"/>
      <c r="E10" s="94"/>
      <c r="F10" s="3" t="s">
        <v>101</v>
      </c>
      <c r="G10" s="94"/>
      <c r="H10" s="94"/>
      <c r="I10" s="3" t="s">
        <v>102</v>
      </c>
      <c r="J10" s="94"/>
      <c r="K10" s="94"/>
      <c r="L10" s="3" t="s">
        <v>103</v>
      </c>
      <c r="M10" s="94"/>
      <c r="N10" s="94"/>
      <c r="O10" s="3" t="s">
        <v>104</v>
      </c>
      <c r="P10" s="84"/>
      <c r="Q10" s="84"/>
    </row>
    <row r="11" spans="1:17">
      <c r="A11" s="54">
        <v>1</v>
      </c>
      <c r="B11" s="54">
        <v>2</v>
      </c>
      <c r="C11" s="54">
        <v>3</v>
      </c>
      <c r="D11" s="54">
        <v>4</v>
      </c>
      <c r="E11" s="54">
        <v>5</v>
      </c>
      <c r="F11" s="54">
        <v>6</v>
      </c>
      <c r="G11" s="54">
        <v>7</v>
      </c>
      <c r="H11" s="54">
        <v>8</v>
      </c>
      <c r="I11" s="54">
        <v>9</v>
      </c>
      <c r="J11" s="54">
        <v>10</v>
      </c>
      <c r="K11" s="54">
        <v>11</v>
      </c>
      <c r="L11" s="54">
        <v>12</v>
      </c>
      <c r="M11" s="54">
        <v>13</v>
      </c>
      <c r="N11" s="54">
        <v>14</v>
      </c>
      <c r="O11" s="54">
        <v>15</v>
      </c>
      <c r="P11" s="54">
        <v>16</v>
      </c>
      <c r="Q11" s="54">
        <v>17</v>
      </c>
    </row>
    <row r="12" spans="1:17" ht="15" customHeight="1">
      <c r="A12" s="54" t="s">
        <v>79</v>
      </c>
      <c r="B12" s="85" t="s">
        <v>105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7" ht="132" customHeight="1">
      <c r="A13" s="54" t="s">
        <v>15</v>
      </c>
      <c r="B13" s="3" t="s">
        <v>106</v>
      </c>
      <c r="C13" s="54" t="s">
        <v>80</v>
      </c>
      <c r="D13" s="54">
        <v>0</v>
      </c>
      <c r="E13" s="54">
        <v>0</v>
      </c>
      <c r="F13" s="9"/>
      <c r="G13" s="54">
        <v>0</v>
      </c>
      <c r="H13" s="54">
        <v>1.2</v>
      </c>
      <c r="I13" s="9"/>
      <c r="J13" s="54">
        <v>2.6</v>
      </c>
      <c r="K13" s="3"/>
      <c r="L13" s="9">
        <f>K13/J13*100</f>
        <v>0</v>
      </c>
      <c r="M13" s="3">
        <v>2.6</v>
      </c>
      <c r="N13" s="3"/>
      <c r="O13" s="9">
        <f t="shared" ref="O13:O23" si="0">N13/M13*100</f>
        <v>0</v>
      </c>
      <c r="P13" s="3" t="s">
        <v>107</v>
      </c>
      <c r="Q13" s="3"/>
    </row>
    <row r="14" spans="1:17" ht="89.25">
      <c r="A14" s="54" t="s">
        <v>33</v>
      </c>
      <c r="B14" s="14" t="s">
        <v>108</v>
      </c>
      <c r="C14" s="15" t="s">
        <v>109</v>
      </c>
      <c r="D14" s="54">
        <v>200.2</v>
      </c>
      <c r="E14" s="54">
        <v>175.98</v>
      </c>
      <c r="F14" s="16">
        <f t="shared" ref="F14:F23" si="1">(100-E14/D14*100)+100</f>
        <v>112.09790209790211</v>
      </c>
      <c r="G14" s="14">
        <v>349.7</v>
      </c>
      <c r="H14" s="14">
        <v>345.66</v>
      </c>
      <c r="I14" s="95">
        <f t="shared" ref="I14:I23" si="2">(100-H14/G14*100)+100</f>
        <v>101.15527595081497</v>
      </c>
      <c r="J14" s="17">
        <v>486</v>
      </c>
      <c r="K14" s="55"/>
      <c r="L14" s="9">
        <f t="shared" ref="L14:L23" si="3">K14/J14*100</f>
        <v>0</v>
      </c>
      <c r="M14" s="17">
        <v>652</v>
      </c>
      <c r="N14" s="55"/>
      <c r="O14" s="9">
        <f t="shared" si="0"/>
        <v>0</v>
      </c>
      <c r="P14" s="14" t="s">
        <v>110</v>
      </c>
      <c r="Q14" s="55"/>
    </row>
    <row r="15" spans="1:17" ht="96.75" customHeight="1">
      <c r="A15" s="54" t="s">
        <v>111</v>
      </c>
      <c r="B15" s="18" t="s">
        <v>112</v>
      </c>
      <c r="C15" s="15" t="s">
        <v>113</v>
      </c>
      <c r="D15" s="54">
        <v>0.09</v>
      </c>
      <c r="E15" s="54">
        <v>0.08</v>
      </c>
      <c r="F15" s="16">
        <f t="shared" si="1"/>
        <v>111.1111111111111</v>
      </c>
      <c r="G15" s="14">
        <v>0.11</v>
      </c>
      <c r="H15" s="14">
        <v>0.11</v>
      </c>
      <c r="I15" s="95">
        <f t="shared" si="2"/>
        <v>100</v>
      </c>
      <c r="J15" s="14">
        <v>0.12</v>
      </c>
      <c r="K15" s="55"/>
      <c r="L15" s="9">
        <f t="shared" si="3"/>
        <v>0</v>
      </c>
      <c r="M15" s="19">
        <v>0.2</v>
      </c>
      <c r="N15" s="55"/>
      <c r="O15" s="9">
        <f t="shared" si="0"/>
        <v>0</v>
      </c>
      <c r="P15" s="14" t="s">
        <v>110</v>
      </c>
      <c r="Q15" s="55"/>
    </row>
    <row r="16" spans="1:17" ht="84.75" customHeight="1">
      <c r="A16" s="54" t="s">
        <v>114</v>
      </c>
      <c r="B16" s="18" t="s">
        <v>115</v>
      </c>
      <c r="C16" s="15" t="s">
        <v>116</v>
      </c>
      <c r="D16" s="54">
        <v>7.37</v>
      </c>
      <c r="E16" s="54">
        <v>5.98</v>
      </c>
      <c r="F16" s="16">
        <f t="shared" si="1"/>
        <v>118.86024423337855</v>
      </c>
      <c r="G16" s="14">
        <v>12.89</v>
      </c>
      <c r="H16" s="14">
        <v>12.78</v>
      </c>
      <c r="I16" s="95">
        <f t="shared" si="2"/>
        <v>100.85337470907682</v>
      </c>
      <c r="J16" s="14">
        <v>19.559999999999999</v>
      </c>
      <c r="K16" s="55"/>
      <c r="L16" s="9">
        <f t="shared" si="3"/>
        <v>0</v>
      </c>
      <c r="M16" s="14">
        <v>25.46</v>
      </c>
      <c r="N16" s="55"/>
      <c r="O16" s="9">
        <f t="shared" si="0"/>
        <v>0</v>
      </c>
      <c r="P16" s="14" t="s">
        <v>110</v>
      </c>
      <c r="Q16" s="55"/>
    </row>
    <row r="17" spans="1:17" ht="87" customHeight="1">
      <c r="A17" s="54" t="s">
        <v>117</v>
      </c>
      <c r="B17" s="18" t="s">
        <v>118</v>
      </c>
      <c r="C17" s="15" t="s">
        <v>116</v>
      </c>
      <c r="D17" s="54">
        <v>2.81</v>
      </c>
      <c r="E17" s="54">
        <v>3.02</v>
      </c>
      <c r="F17" s="16">
        <f t="shared" si="1"/>
        <v>92.52669039145907</v>
      </c>
      <c r="G17" s="14">
        <v>6.15</v>
      </c>
      <c r="H17" s="25">
        <v>5.88</v>
      </c>
      <c r="I17" s="95">
        <f t="shared" si="2"/>
        <v>104.39024390243902</v>
      </c>
      <c r="J17" s="14">
        <v>9</v>
      </c>
      <c r="K17" s="55"/>
      <c r="L17" s="9">
        <f t="shared" si="3"/>
        <v>0</v>
      </c>
      <c r="M17" s="14">
        <v>12.07</v>
      </c>
      <c r="N17" s="55"/>
      <c r="O17" s="9">
        <f t="shared" si="0"/>
        <v>0</v>
      </c>
      <c r="P17" s="14" t="s">
        <v>110</v>
      </c>
      <c r="Q17" s="55"/>
    </row>
    <row r="18" spans="1:17" ht="82.5" customHeight="1">
      <c r="A18" s="54" t="s">
        <v>119</v>
      </c>
      <c r="B18" s="18" t="s">
        <v>120</v>
      </c>
      <c r="C18" s="20" t="s">
        <v>116</v>
      </c>
      <c r="D18" s="21">
        <v>40</v>
      </c>
      <c r="E18" s="54">
        <v>46.78</v>
      </c>
      <c r="F18" s="16">
        <f t="shared" si="1"/>
        <v>83.05</v>
      </c>
      <c r="G18" s="14">
        <v>65.11</v>
      </c>
      <c r="H18" s="25">
        <v>86.16</v>
      </c>
      <c r="I18" s="95">
        <f t="shared" si="2"/>
        <v>67.670096759330391</v>
      </c>
      <c r="J18" s="14">
        <v>123.2</v>
      </c>
      <c r="K18" s="55"/>
      <c r="L18" s="9">
        <f t="shared" si="3"/>
        <v>0</v>
      </c>
      <c r="M18" s="14">
        <v>168.3</v>
      </c>
      <c r="N18" s="55"/>
      <c r="O18" s="9">
        <f t="shared" si="0"/>
        <v>0</v>
      </c>
      <c r="P18" s="14" t="s">
        <v>110</v>
      </c>
      <c r="Q18" s="55"/>
    </row>
    <row r="19" spans="1:17" ht="111.75" customHeight="1">
      <c r="A19" s="54" t="s">
        <v>121</v>
      </c>
      <c r="B19" s="18" t="s">
        <v>122</v>
      </c>
      <c r="C19" s="15" t="s">
        <v>109</v>
      </c>
      <c r="D19" s="21">
        <v>35</v>
      </c>
      <c r="E19" s="54">
        <v>34.46</v>
      </c>
      <c r="F19" s="16">
        <f t="shared" si="1"/>
        <v>101.54285714285714</v>
      </c>
      <c r="G19" s="14">
        <v>61.72</v>
      </c>
      <c r="H19" s="14">
        <v>61.53</v>
      </c>
      <c r="I19" s="95">
        <f t="shared" si="2"/>
        <v>100.30784186649385</v>
      </c>
      <c r="J19" s="14">
        <v>83.48</v>
      </c>
      <c r="K19" s="55"/>
      <c r="L19" s="9">
        <f t="shared" si="3"/>
        <v>0</v>
      </c>
      <c r="M19" s="14">
        <v>115.8</v>
      </c>
      <c r="N19" s="55"/>
      <c r="O19" s="9">
        <f t="shared" si="0"/>
        <v>0</v>
      </c>
      <c r="P19" s="14" t="s">
        <v>110</v>
      </c>
      <c r="Q19" s="55"/>
    </row>
    <row r="20" spans="1:17" ht="108.75" customHeight="1">
      <c r="A20" s="54" t="s">
        <v>123</v>
      </c>
      <c r="B20" s="18" t="s">
        <v>124</v>
      </c>
      <c r="C20" s="15" t="s">
        <v>113</v>
      </c>
      <c r="D20" s="54">
        <v>0.04</v>
      </c>
      <c r="E20" s="54">
        <v>0.04</v>
      </c>
      <c r="F20" s="16">
        <f t="shared" si="1"/>
        <v>100</v>
      </c>
      <c r="G20" s="22">
        <v>0.06</v>
      </c>
      <c r="H20" s="14">
        <v>0.06</v>
      </c>
      <c r="I20" s="95">
        <f t="shared" si="2"/>
        <v>100</v>
      </c>
      <c r="J20" s="14">
        <v>7.0000000000000007E-2</v>
      </c>
      <c r="K20" s="55"/>
      <c r="L20" s="9">
        <f t="shared" si="3"/>
        <v>0</v>
      </c>
      <c r="M20" s="14">
        <v>0.09</v>
      </c>
      <c r="N20" s="55"/>
      <c r="O20" s="9">
        <f t="shared" si="0"/>
        <v>0</v>
      </c>
      <c r="P20" s="14" t="s">
        <v>110</v>
      </c>
      <c r="Q20" s="55"/>
    </row>
    <row r="21" spans="1:17" ht="102">
      <c r="A21" s="54" t="s">
        <v>125</v>
      </c>
      <c r="B21" s="18" t="s">
        <v>126</v>
      </c>
      <c r="C21" s="15" t="s">
        <v>116</v>
      </c>
      <c r="D21" s="54">
        <v>7.0000000000000007E-2</v>
      </c>
      <c r="E21" s="54">
        <v>7.0000000000000007E-2</v>
      </c>
      <c r="F21" s="16">
        <f t="shared" si="1"/>
        <v>100</v>
      </c>
      <c r="G21" s="23">
        <v>0.14000000000000001</v>
      </c>
      <c r="H21" s="25">
        <v>0.12</v>
      </c>
      <c r="I21" s="95">
        <f t="shared" si="2"/>
        <v>114.28571428571431</v>
      </c>
      <c r="J21" s="23">
        <v>0.21</v>
      </c>
      <c r="K21" s="55"/>
      <c r="L21" s="9">
        <f t="shared" si="3"/>
        <v>0</v>
      </c>
      <c r="M21" s="23">
        <v>0.24</v>
      </c>
      <c r="N21" s="55"/>
      <c r="O21" s="9">
        <f t="shared" si="0"/>
        <v>0</v>
      </c>
      <c r="P21" s="14" t="s">
        <v>110</v>
      </c>
      <c r="Q21" s="55"/>
    </row>
    <row r="22" spans="1:17" ht="102">
      <c r="A22" s="54" t="s">
        <v>127</v>
      </c>
      <c r="B22" s="18" t="s">
        <v>128</v>
      </c>
      <c r="C22" s="15" t="s">
        <v>116</v>
      </c>
      <c r="D22" s="24">
        <v>0.28000000000000003</v>
      </c>
      <c r="E22" s="54">
        <v>0.26</v>
      </c>
      <c r="F22" s="16">
        <f t="shared" si="1"/>
        <v>107.14285714285715</v>
      </c>
      <c r="G22" s="25">
        <v>0.56000000000000005</v>
      </c>
      <c r="H22" s="25">
        <v>0.44</v>
      </c>
      <c r="I22" s="95">
        <f t="shared" si="2"/>
        <v>121.42857142857143</v>
      </c>
      <c r="J22" s="14">
        <v>0.84</v>
      </c>
      <c r="K22" s="55"/>
      <c r="L22" s="9">
        <f t="shared" si="3"/>
        <v>0</v>
      </c>
      <c r="M22" s="14">
        <v>1.1499999999999999</v>
      </c>
      <c r="N22" s="55"/>
      <c r="O22" s="9">
        <f t="shared" si="0"/>
        <v>0</v>
      </c>
      <c r="P22" s="14" t="s">
        <v>110</v>
      </c>
      <c r="Q22" s="55"/>
    </row>
    <row r="23" spans="1:17" ht="117" customHeight="1">
      <c r="A23" s="54" t="s">
        <v>129</v>
      </c>
      <c r="B23" s="18" t="s">
        <v>130</v>
      </c>
      <c r="C23" s="20" t="s">
        <v>116</v>
      </c>
      <c r="D23" s="54">
        <v>2.95</v>
      </c>
      <c r="E23" s="54">
        <v>3.35</v>
      </c>
      <c r="F23" s="16">
        <f t="shared" si="1"/>
        <v>86.440677966101703</v>
      </c>
      <c r="G23" s="19">
        <v>5.0999999999999996</v>
      </c>
      <c r="H23" s="14">
        <v>5.28</v>
      </c>
      <c r="I23" s="95">
        <f t="shared" si="2"/>
        <v>96.470588235294102</v>
      </c>
      <c r="J23" s="14">
        <v>6.43</v>
      </c>
      <c r="K23" s="55"/>
      <c r="L23" s="9">
        <f t="shared" si="3"/>
        <v>0</v>
      </c>
      <c r="M23" s="14">
        <v>8.9499999999999993</v>
      </c>
      <c r="N23" s="55"/>
      <c r="O23" s="9">
        <f t="shared" si="0"/>
        <v>0</v>
      </c>
      <c r="P23" s="14" t="s">
        <v>110</v>
      </c>
      <c r="Q23" s="55"/>
    </row>
    <row r="24" spans="1:17">
      <c r="A24" s="54"/>
      <c r="B24" s="18"/>
      <c r="C24" s="55"/>
      <c r="D24" s="55"/>
      <c r="E24" s="55"/>
      <c r="F24" s="9"/>
      <c r="G24" s="55"/>
      <c r="H24" s="55"/>
      <c r="I24" s="9"/>
      <c r="J24" s="55"/>
      <c r="K24" s="55"/>
      <c r="L24" s="9"/>
      <c r="M24" s="55"/>
      <c r="N24" s="55"/>
      <c r="O24" s="9"/>
      <c r="P24" s="55"/>
      <c r="Q24" s="55"/>
    </row>
    <row r="25" spans="1:17" ht="141.75" customHeight="1">
      <c r="A25" s="86" t="s">
        <v>131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17" ht="15.7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</row>
    <row r="27" spans="1:17" ht="15.7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7" ht="15.7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7" ht="15.7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7" ht="15.7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7" ht="15.7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7" ht="15.7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  <row r="33" spans="1:14" ht="15.7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ht="15.7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ht="15.7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 ht="15.7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 ht="15.7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spans="1:14" ht="15.7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 ht="15.7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 ht="15.7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ht="15.7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</row>
    <row r="42" spans="1:14" ht="15.75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4" ht="15.7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14" ht="15.7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</row>
    <row r="45" spans="1:14" ht="15.7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 ht="15.75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</row>
    <row r="47" spans="1:14" ht="15.7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</row>
    <row r="48" spans="1:14" ht="15.7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49" spans="1:14" ht="15.7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</row>
    <row r="50" spans="1:14" ht="15.75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</row>
    <row r="51" spans="1:14" ht="15.7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</row>
    <row r="52" spans="1:14" ht="15.75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</row>
    <row r="53" spans="1:14" ht="15.75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</row>
    <row r="54" spans="1:14" ht="15.75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spans="1:14" ht="15.7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</row>
    <row r="56" spans="1:14" ht="15.7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4" ht="15.7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</row>
    <row r="58" spans="1:14" ht="15.7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1:14" ht="15.7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1:14" ht="15.75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1:14" ht="15.75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1:14" ht="15.7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</row>
    <row r="63" spans="1:14" ht="15.75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1:14" ht="15.75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spans="1:14" ht="15.75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spans="1:14" ht="15.7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</row>
    <row r="67" spans="1:14" ht="15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5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70" spans="1:14">
      <c r="A70" s="79" t="s">
        <v>21</v>
      </c>
      <c r="B70" s="79" t="s">
        <v>64</v>
      </c>
      <c r="C70" s="79" t="s">
        <v>65</v>
      </c>
      <c r="D70" s="81" t="s">
        <v>66</v>
      </c>
      <c r="E70" s="82"/>
      <c r="F70" s="82"/>
      <c r="G70" s="82"/>
      <c r="H70" s="82"/>
      <c r="I70" s="82"/>
      <c r="J70" s="82"/>
      <c r="K70" s="82"/>
      <c r="L70" s="83"/>
      <c r="M70" s="79" t="s">
        <v>67</v>
      </c>
      <c r="N70" s="79" t="s">
        <v>68</v>
      </c>
    </row>
    <row r="71" spans="1:14" ht="117.75">
      <c r="A71" s="80"/>
      <c r="B71" s="80"/>
      <c r="C71" s="80"/>
      <c r="D71" s="4" t="s">
        <v>69</v>
      </c>
      <c r="E71" s="4" t="s">
        <v>70</v>
      </c>
      <c r="F71" s="4" t="s">
        <v>71</v>
      </c>
      <c r="G71" s="4" t="s">
        <v>72</v>
      </c>
      <c r="H71" s="4" t="s">
        <v>73</v>
      </c>
      <c r="I71" s="4" t="s">
        <v>74</v>
      </c>
      <c r="J71" s="4" t="s">
        <v>75</v>
      </c>
      <c r="K71" s="4" t="s">
        <v>76</v>
      </c>
      <c r="L71" s="4" t="s">
        <v>77</v>
      </c>
      <c r="M71" s="80"/>
      <c r="N71" s="80"/>
    </row>
    <row r="72" spans="1:14">
      <c r="A72" s="4">
        <v>1</v>
      </c>
      <c r="B72" s="4">
        <v>2</v>
      </c>
      <c r="C72" s="4">
        <v>3</v>
      </c>
      <c r="D72" s="4">
        <v>4</v>
      </c>
      <c r="E72" s="4">
        <v>5</v>
      </c>
      <c r="F72" s="4">
        <v>6</v>
      </c>
      <c r="G72" s="4">
        <v>7</v>
      </c>
      <c r="H72" s="4">
        <v>8</v>
      </c>
      <c r="I72" s="4">
        <v>9</v>
      </c>
      <c r="J72" s="4">
        <v>10</v>
      </c>
      <c r="K72" s="4">
        <v>11</v>
      </c>
      <c r="L72" s="4">
        <v>12</v>
      </c>
      <c r="M72" s="4">
        <v>13</v>
      </c>
      <c r="N72" s="4">
        <v>14</v>
      </c>
    </row>
    <row r="73" spans="1:14">
      <c r="A73" s="70" t="s">
        <v>132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5"/>
    </row>
    <row r="74" spans="1:14">
      <c r="A74" s="5" t="s">
        <v>79</v>
      </c>
      <c r="B74" s="8" t="s">
        <v>133</v>
      </c>
      <c r="C74" s="5"/>
      <c r="D74" s="9"/>
      <c r="E74" s="9"/>
      <c r="F74" s="9" t="e">
        <f>E74/D74*100</f>
        <v>#DIV/0!</v>
      </c>
      <c r="G74" s="9"/>
      <c r="H74" s="9" t="e">
        <f>G74/D74*100</f>
        <v>#DIV/0!</v>
      </c>
      <c r="I74" s="9"/>
      <c r="J74" s="9" t="e">
        <f>I74/D74*100</f>
        <v>#DIV/0!</v>
      </c>
      <c r="K74" s="9"/>
      <c r="L74" s="9" t="e">
        <f>K74/D74*100</f>
        <v>#DIV/0!</v>
      </c>
      <c r="M74" s="9"/>
      <c r="N74" s="5"/>
    </row>
    <row r="75" spans="1:14">
      <c r="A75" s="5" t="s">
        <v>20</v>
      </c>
      <c r="B75" s="8" t="s">
        <v>134</v>
      </c>
      <c r="C75" s="5"/>
      <c r="D75" s="9"/>
      <c r="E75" s="9"/>
      <c r="F75" s="9" t="e">
        <f>E75/D75*100</f>
        <v>#DIV/0!</v>
      </c>
      <c r="G75" s="9"/>
      <c r="H75" s="9" t="e">
        <f t="shared" ref="H75:H78" si="4">G75/D75*100</f>
        <v>#DIV/0!</v>
      </c>
      <c r="I75" s="9"/>
      <c r="J75" s="9" t="e">
        <f t="shared" ref="J75:J78" si="5">I75/D75*100</f>
        <v>#DIV/0!</v>
      </c>
      <c r="K75" s="9"/>
      <c r="L75" s="9" t="e">
        <f t="shared" ref="L75:L78" si="6">K75/D75*100</f>
        <v>#DIV/0!</v>
      </c>
      <c r="M75" s="9"/>
      <c r="N75" s="5"/>
    </row>
    <row r="76" spans="1:14">
      <c r="A76" s="71" t="s">
        <v>135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3"/>
      <c r="N76" s="5"/>
    </row>
    <row r="77" spans="1:14">
      <c r="A77" s="5" t="s">
        <v>79</v>
      </c>
      <c r="B77" s="8" t="s">
        <v>133</v>
      </c>
      <c r="C77" s="5"/>
      <c r="D77" s="9"/>
      <c r="E77" s="9"/>
      <c r="F77" s="9" t="e">
        <f t="shared" ref="F77:F78" si="7">E77/D77*100</f>
        <v>#DIV/0!</v>
      </c>
      <c r="G77" s="9"/>
      <c r="H77" s="9" t="e">
        <f t="shared" si="4"/>
        <v>#DIV/0!</v>
      </c>
      <c r="I77" s="9"/>
      <c r="J77" s="9" t="e">
        <f t="shared" si="5"/>
        <v>#DIV/0!</v>
      </c>
      <c r="K77" s="9"/>
      <c r="L77" s="9" t="e">
        <f t="shared" si="6"/>
        <v>#DIV/0!</v>
      </c>
      <c r="M77" s="9"/>
      <c r="N77" s="5"/>
    </row>
    <row r="78" spans="1:14">
      <c r="A78" s="5" t="s">
        <v>20</v>
      </c>
      <c r="B78" s="8" t="s">
        <v>134</v>
      </c>
      <c r="C78" s="5"/>
      <c r="D78" s="9"/>
      <c r="E78" s="9"/>
      <c r="F78" s="9" t="e">
        <f t="shared" si="7"/>
        <v>#DIV/0!</v>
      </c>
      <c r="G78" s="9"/>
      <c r="H78" s="9" t="e">
        <f t="shared" si="4"/>
        <v>#DIV/0!</v>
      </c>
      <c r="I78" s="9"/>
      <c r="J78" s="9" t="e">
        <f t="shared" si="5"/>
        <v>#DIV/0!</v>
      </c>
      <c r="K78" s="9"/>
      <c r="L78" s="9" t="e">
        <f t="shared" si="6"/>
        <v>#DIV/0!</v>
      </c>
      <c r="M78" s="9"/>
      <c r="N78" s="5"/>
    </row>
    <row r="79" spans="1:14">
      <c r="A79" s="74" t="s">
        <v>85</v>
      </c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</row>
  </sheetData>
  <mergeCells count="32">
    <mergeCell ref="A2:N2"/>
    <mergeCell ref="P2:Q2"/>
    <mergeCell ref="B3:P4"/>
    <mergeCell ref="A6:A10"/>
    <mergeCell ref="B6:B10"/>
    <mergeCell ref="D6:O6"/>
    <mergeCell ref="Q6:Q10"/>
    <mergeCell ref="D7:F7"/>
    <mergeCell ref="G7:I7"/>
    <mergeCell ref="J7:L7"/>
    <mergeCell ref="M7:O7"/>
    <mergeCell ref="D8:D10"/>
    <mergeCell ref="E8:E10"/>
    <mergeCell ref="G8:G10"/>
    <mergeCell ref="H8:H10"/>
    <mergeCell ref="J8:J10"/>
    <mergeCell ref="A79:N79"/>
    <mergeCell ref="P8:P10"/>
    <mergeCell ref="B12:Q12"/>
    <mergeCell ref="A25:Q25"/>
    <mergeCell ref="A26:Q26"/>
    <mergeCell ref="A70:A71"/>
    <mergeCell ref="B70:B71"/>
    <mergeCell ref="C70:C71"/>
    <mergeCell ref="D70:L70"/>
    <mergeCell ref="M70:M71"/>
    <mergeCell ref="N70:N71"/>
    <mergeCell ref="K8:K10"/>
    <mergeCell ref="M8:M10"/>
    <mergeCell ref="N8:N10"/>
    <mergeCell ref="A73:M73"/>
    <mergeCell ref="A76:M76"/>
  </mergeCells>
  <hyperlinks>
    <hyperlink ref="B12" r:id="rId1" display="https://login.consultant.ru/link/?req=doc&amp;base=LAW&amp;n=495935"/>
    <hyperlink ref="C7" r:id="rId2" display="https://login.consultant.ru/link/?req=doc&amp;base=LAW&amp;n=49593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сетевой график</vt:lpstr>
      <vt:lpstr>показатели </vt:lpstr>
      <vt:lpstr>прокси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2025-07-11T06:50:17Z</dcterms:modified>
</cp:coreProperties>
</file>